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E:\CALIDAD G.S.A\2025\CAL\01 de julio de 2025\"/>
    </mc:Choice>
  </mc:AlternateContent>
  <xr:revisionPtr revIDLastSave="0" documentId="13_ncr:1_{37A8C944-020C-4D3D-8D41-EA963C191438}" xr6:coauthVersionLast="47" xr6:coauthVersionMax="47" xr10:uidLastSave="{00000000-0000-0000-0000-000000000000}"/>
  <workbookProtection workbookAlgorithmName="SHA-512" workbookHashValue="GBttyjHFKjXv6/N6xMT8y/JnzqSRPxAlO7qworWRSmnAljZGrVp4i/iTGLzRQamU+by97Gn02ymhLWF6oumSmg==" workbookSaltValue="N4fzFDmfu0vXLGXApi0kjQ==" workbookSpinCount="100000" lockStructure="1"/>
  <bookViews>
    <workbookView xWindow="20370" yWindow="-120" windowWidth="24240" windowHeight="13140" xr2:uid="{00000000-000D-0000-FFFF-FFFF00000000}"/>
  </bookViews>
  <sheets>
    <sheet name="F-A-CAL-11" sheetId="1" r:id="rId1"/>
    <sheet name="INSTRUCTIVO" sheetId="15" r:id="rId2"/>
    <sheet name="1" sheetId="5" state="hidden" r:id="rId3"/>
    <sheet name="CARGOS" sheetId="14" state="hidden" r:id="rId4"/>
    <sheet name="SALARIOS" sheetId="8" state="hidden" r:id="rId5"/>
    <sheet name="2" sheetId="3" state="hidden" r:id="rId6"/>
    <sheet name="Hoja4" sheetId="13" state="hidden" r:id="rId7"/>
    <sheet name="3" sheetId="11" state="hidden" r:id="rId8"/>
  </sheets>
  <definedNames>
    <definedName name="_xlnm._FilterDatabase" localSheetId="4" hidden="1">SALARIOS!$A$1:$G$127</definedName>
    <definedName name="ANLA">'1'!$C$12:$C$56</definedName>
    <definedName name="ANLAPlanta">CARGOS!$A$121:$A$148</definedName>
    <definedName name="_xlnm.Print_Area" localSheetId="0">'F-A-CAL-11'!$A$1:$K$78</definedName>
    <definedName name="CARG">'F-A-CAL-11'!#REF!</definedName>
    <definedName name="CARGO">#REF!</definedName>
    <definedName name="cargo2">#REF!</definedName>
    <definedName name="CARGOS">#REF!</definedName>
    <definedName name="CLASE">'3'!$L$2:$L$3</definedName>
    <definedName name="Concepto">'3'!$A$33:$A$40</definedName>
    <definedName name="DEPENDENCIA">'F-A-CAL-11'!$F$7</definedName>
    <definedName name="despachos">'F-A-CAL-11'!#REF!</definedName>
    <definedName name="ENTIDAD">'1'!$B$3:$B$6</definedName>
    <definedName name="ENTIDAD2">'2'!$B$3:$B$7</definedName>
    <definedName name="FINANCIACION">'2'!$B$2:$B$6</definedName>
    <definedName name="FINANCIACION2">'2'!$B$16:$B$18</definedName>
    <definedName name="grupos">'F-A-CAL-11'!#REF!</definedName>
    <definedName name="IDEAM">'1'!$E$12:$E$67</definedName>
    <definedName name="IDEAMPlanta">CARGOS!$A$56:$A$117</definedName>
    <definedName name="MADS">#REF!</definedName>
    <definedName name="MinAmbiente">'1'!$B$12:$B$80</definedName>
    <definedName name="MinAmbientePlanta">CARGOS!$A$6:$A$52</definedName>
    <definedName name="MINISTERIO.DE.AMBIENTE.Y.DESARROLLO.SOSTENIBLE.MADS">#REF!</definedName>
    <definedName name="money">'F-A-CAL-11'!#REF!</definedName>
    <definedName name="muestra">#REF!</definedName>
    <definedName name="nuevo">#REF!</definedName>
    <definedName name="NUMERO">'2'!$I$3:$K$231</definedName>
    <definedName name="OFICINA">'F-A-CAL-11'!#REF!</definedName>
    <definedName name="PAIS">'F-A-CAL-11'!$C$21</definedName>
    <definedName name="PAÍS">'F-A-CAL-11'!$G$21</definedName>
    <definedName name="PAISES">'2'!$I$3:$I$231</definedName>
    <definedName name="PARCIAL">'2'!$B$28:$B$30</definedName>
    <definedName name="PLANTA">SALARIOS!$A$4:$A$46</definedName>
    <definedName name="PLANTAMINAMBIENTE">#REF!</definedName>
    <definedName name="PNNC">'1'!$D$12:$D$39</definedName>
    <definedName name="PNNCPlanta">CARGOS!$A$152:$A$185</definedName>
    <definedName name="SINO">'2'!$B$16:$B$17</definedName>
    <definedName name="tabla">'2'!$I$3:$K$231</definedName>
    <definedName name="tabla2">#REF!</definedName>
    <definedName name="VALOR">#REF!</definedName>
  </definedNames>
  <calcPr calcId="181029"/>
  <extLst>
    <ext uri="GoogleSheetsCustomDataVersion1">
      <go:sheetsCustomData xmlns:go="http://customooxmlschemas.google.com/" r:id="rId9" roundtripDataSignature="AMtx7mhp5KnYmcd+4Hv72zbjUJggb1oLwQ=="/>
    </ext>
  </extLst>
</workbook>
</file>

<file path=xl/calcChain.xml><?xml version="1.0" encoding="utf-8"?>
<calcChain xmlns="http://schemas.openxmlformats.org/spreadsheetml/2006/main">
  <c r="B36" i="1" l="1"/>
  <c r="B35" i="1"/>
  <c r="B3" i="8"/>
  <c r="B54" i="8"/>
  <c r="K92" i="8"/>
  <c r="L3" i="8"/>
  <c r="L4" i="8"/>
  <c r="L5" i="8"/>
  <c r="L6" i="8"/>
  <c r="L9" i="8"/>
  <c r="L10" i="8"/>
  <c r="L11" i="8"/>
  <c r="L12" i="8"/>
  <c r="L13" i="8"/>
  <c r="L19" i="8"/>
  <c r="L21" i="8"/>
  <c r="L22" i="8"/>
  <c r="L23" i="8"/>
  <c r="L24" i="8"/>
  <c r="L25" i="8"/>
  <c r="L26" i="8"/>
  <c r="L27" i="8"/>
  <c r="L28" i="8"/>
  <c r="L29" i="8"/>
  <c r="L30" i="8"/>
  <c r="L31" i="8"/>
  <c r="L32" i="8"/>
  <c r="L33" i="8"/>
  <c r="L34" i="8"/>
  <c r="L39" i="8"/>
  <c r="L40" i="8"/>
  <c r="L41" i="8"/>
  <c r="L42" i="8"/>
  <c r="L43" i="8"/>
  <c r="L44" i="8"/>
  <c r="L45" i="8"/>
  <c r="L46" i="8"/>
  <c r="L47" i="8"/>
  <c r="L48" i="8"/>
  <c r="L49" i="8"/>
  <c r="L50" i="8"/>
  <c r="L51" i="8"/>
  <c r="L52" i="8"/>
  <c r="L53" i="8"/>
  <c r="L54" i="8"/>
  <c r="L59" i="8"/>
  <c r="L60" i="8"/>
  <c r="L61" i="8"/>
  <c r="L62" i="8"/>
  <c r="L63" i="8"/>
  <c r="L64" i="8"/>
  <c r="L65" i="8"/>
  <c r="L66" i="8"/>
  <c r="L67" i="8"/>
  <c r="L68" i="8"/>
  <c r="L69" i="8"/>
  <c r="L70" i="8"/>
  <c r="L71" i="8"/>
  <c r="L72" i="8"/>
  <c r="L73" i="8"/>
  <c r="L74" i="8"/>
  <c r="L79" i="8"/>
  <c r="L80" i="8"/>
  <c r="L81" i="8"/>
  <c r="L82" i="8"/>
  <c r="L83" i="8"/>
  <c r="L84" i="8"/>
  <c r="L85" i="8"/>
  <c r="L86" i="8"/>
  <c r="L87" i="8"/>
  <c r="L88" i="8"/>
  <c r="L89" i="8"/>
  <c r="L90" i="8"/>
  <c r="L91" i="8"/>
  <c r="L92" i="8"/>
  <c r="L93" i="8"/>
  <c r="L94" i="8"/>
  <c r="L100" i="8"/>
  <c r="L101" i="8"/>
  <c r="L102" i="8"/>
  <c r="L103" i="8"/>
  <c r="L104" i="8"/>
  <c r="L105" i="8"/>
  <c r="L106" i="8"/>
  <c r="L107" i="8"/>
  <c r="L108" i="8"/>
  <c r="L109" i="8"/>
  <c r="L110" i="8"/>
  <c r="L111" i="8"/>
  <c r="L112" i="8"/>
  <c r="L113" i="8"/>
  <c r="L114" i="8"/>
  <c r="L120" i="8"/>
  <c r="L121" i="8"/>
  <c r="L122" i="8"/>
  <c r="L123" i="8"/>
  <c r="L124" i="8"/>
  <c r="L125" i="8"/>
  <c r="L126" i="8"/>
  <c r="L127" i="8"/>
  <c r="L2" i="8"/>
  <c r="A4" i="11"/>
  <c r="A3" i="11"/>
  <c r="A5" i="11"/>
  <c r="A6" i="11"/>
  <c r="A7" i="11"/>
  <c r="A8" i="11"/>
  <c r="A9" i="11"/>
  <c r="A10" i="11"/>
  <c r="A11" i="11"/>
  <c r="A12" i="11"/>
  <c r="K3" i="8"/>
  <c r="K4" i="8"/>
  <c r="K5" i="8"/>
  <c r="K6" i="8"/>
  <c r="K7" i="8"/>
  <c r="L7" i="8" s="1"/>
  <c r="K8" i="8"/>
  <c r="L8" i="8" s="1"/>
  <c r="K9" i="8"/>
  <c r="K10" i="8"/>
  <c r="K11" i="8"/>
  <c r="K12" i="8"/>
  <c r="K13" i="8"/>
  <c r="K14" i="8"/>
  <c r="L14" i="8" s="1"/>
  <c r="K15" i="8"/>
  <c r="L15" i="8" s="1"/>
  <c r="K16" i="8"/>
  <c r="L16" i="8" s="1"/>
  <c r="K17" i="8"/>
  <c r="L17" i="8" s="1"/>
  <c r="K18" i="8"/>
  <c r="L18" i="8" s="1"/>
  <c r="K19" i="8"/>
  <c r="K20" i="8"/>
  <c r="L20" i="8" s="1"/>
  <c r="K21" i="8"/>
  <c r="K22" i="8"/>
  <c r="K23" i="8"/>
  <c r="K24" i="8"/>
  <c r="K25" i="8"/>
  <c r="K26" i="8"/>
  <c r="K27" i="8"/>
  <c r="K28" i="8"/>
  <c r="K29" i="8"/>
  <c r="K30" i="8"/>
  <c r="K31" i="8"/>
  <c r="K32" i="8"/>
  <c r="K33" i="8"/>
  <c r="K34" i="8"/>
  <c r="K35" i="8"/>
  <c r="L35" i="8" s="1"/>
  <c r="K36" i="8"/>
  <c r="L36" i="8" s="1"/>
  <c r="K37" i="8"/>
  <c r="L37" i="8" s="1"/>
  <c r="K38" i="8"/>
  <c r="L38" i="8" s="1"/>
  <c r="K39" i="8"/>
  <c r="K40" i="8"/>
  <c r="K41" i="8"/>
  <c r="K42" i="8"/>
  <c r="K43" i="8"/>
  <c r="K44" i="8"/>
  <c r="K45" i="8"/>
  <c r="K46" i="8"/>
  <c r="K47" i="8"/>
  <c r="K48" i="8"/>
  <c r="K49" i="8"/>
  <c r="K50" i="8"/>
  <c r="K51" i="8"/>
  <c r="K52" i="8"/>
  <c r="K53" i="8"/>
  <c r="K54" i="8"/>
  <c r="K55" i="8"/>
  <c r="L55" i="8" s="1"/>
  <c r="K56" i="8"/>
  <c r="L56" i="8" s="1"/>
  <c r="K57" i="8"/>
  <c r="L57" i="8" s="1"/>
  <c r="K58" i="8"/>
  <c r="L58" i="8" s="1"/>
  <c r="K59" i="8"/>
  <c r="K60" i="8"/>
  <c r="K61" i="8"/>
  <c r="K62" i="8"/>
  <c r="K63" i="8"/>
  <c r="K64" i="8"/>
  <c r="K65" i="8"/>
  <c r="K66" i="8"/>
  <c r="K67" i="8"/>
  <c r="K68" i="8"/>
  <c r="K69" i="8"/>
  <c r="K70" i="8"/>
  <c r="K71" i="8"/>
  <c r="K72" i="8"/>
  <c r="K73" i="8"/>
  <c r="K74" i="8"/>
  <c r="K75" i="8"/>
  <c r="L75" i="8" s="1"/>
  <c r="K76" i="8"/>
  <c r="L76" i="8" s="1"/>
  <c r="K77" i="8"/>
  <c r="L77" i="8" s="1"/>
  <c r="K78" i="8"/>
  <c r="L78" i="8" s="1"/>
  <c r="K79" i="8"/>
  <c r="K80" i="8"/>
  <c r="K81" i="8"/>
  <c r="K82" i="8"/>
  <c r="K83" i="8"/>
  <c r="K84" i="8"/>
  <c r="K85" i="8"/>
  <c r="K86" i="8"/>
  <c r="K87" i="8"/>
  <c r="K88" i="8"/>
  <c r="K89" i="8"/>
  <c r="K90" i="8"/>
  <c r="K91" i="8"/>
  <c r="K93" i="8"/>
  <c r="K94" i="8"/>
  <c r="K95" i="8"/>
  <c r="L95" i="8" s="1"/>
  <c r="K96" i="8"/>
  <c r="L96" i="8" s="1"/>
  <c r="K97" i="8"/>
  <c r="L97" i="8" s="1"/>
  <c r="K98" i="8"/>
  <c r="L98" i="8" s="1"/>
  <c r="K99" i="8"/>
  <c r="L99" i="8" s="1"/>
  <c r="K100" i="8"/>
  <c r="K101" i="8"/>
  <c r="K102" i="8"/>
  <c r="K103" i="8"/>
  <c r="K104" i="8"/>
  <c r="K105" i="8"/>
  <c r="K106" i="8"/>
  <c r="K107" i="8"/>
  <c r="K108" i="8"/>
  <c r="K109" i="8"/>
  <c r="K110" i="8"/>
  <c r="K111" i="8"/>
  <c r="K112" i="8"/>
  <c r="K113" i="8"/>
  <c r="K114" i="8"/>
  <c r="K115" i="8"/>
  <c r="L115" i="8" s="1"/>
  <c r="K116" i="8"/>
  <c r="L116" i="8" s="1"/>
  <c r="K117" i="8"/>
  <c r="L117" i="8" s="1"/>
  <c r="K118" i="8"/>
  <c r="L118" i="8" s="1"/>
  <c r="K119" i="8"/>
  <c r="L119" i="8" s="1"/>
  <c r="K120" i="8"/>
  <c r="K121" i="8"/>
  <c r="K122" i="8"/>
  <c r="K123" i="8"/>
  <c r="K124" i="8"/>
  <c r="K125" i="8"/>
  <c r="K126" i="8"/>
  <c r="K127" i="8"/>
  <c r="K2" i="8"/>
  <c r="K31" i="1"/>
  <c r="G38" i="1"/>
  <c r="K36" i="1"/>
  <c r="G36" i="1"/>
  <c r="K38" i="1"/>
  <c r="G34" i="11"/>
  <c r="C28" i="11"/>
  <c r="F35" i="1" s="1"/>
  <c r="B38" i="1"/>
  <c r="G43" i="1"/>
  <c r="D34" i="11" l="1"/>
  <c r="J35" i="1" s="1"/>
  <c r="G35" i="1" s="1"/>
  <c r="F19" i="1"/>
  <c r="E32" i="1" l="1"/>
  <c r="B34" i="1" s="1"/>
  <c r="F73" i="1"/>
  <c r="A71" i="1"/>
  <c r="B69" i="1" l="1"/>
  <c r="F66" i="1"/>
  <c r="K30" i="11"/>
  <c r="K32" i="1" s="1"/>
  <c r="J8" i="1"/>
  <c r="G31" i="1" s="1"/>
  <c r="C16" i="8"/>
  <c r="C38" i="8"/>
  <c r="C39" i="8"/>
  <c r="C77" i="8"/>
  <c r="C104" i="8"/>
  <c r="F22" i="1"/>
  <c r="C127" i="8" l="1"/>
  <c r="F64" i="1"/>
  <c r="D14" i="1"/>
  <c r="J6" i="1"/>
  <c r="C37" i="8"/>
  <c r="C62" i="8"/>
  <c r="C70" i="8"/>
  <c r="C44" i="8"/>
  <c r="C72" i="8"/>
  <c r="C95" i="8"/>
  <c r="C45" i="8"/>
  <c r="C41" i="8"/>
  <c r="C74" i="8"/>
  <c r="C46" i="8"/>
  <c r="C18" i="8"/>
  <c r="C107" i="8"/>
  <c r="C35" i="8"/>
  <c r="C11" i="8"/>
  <c r="C49" i="8"/>
  <c r="C48" i="8"/>
  <c r="C76" i="8"/>
  <c r="C42" i="8"/>
  <c r="C53" i="8"/>
  <c r="C83" i="8"/>
  <c r="C108" i="8"/>
  <c r="C10" i="8"/>
  <c r="C117" i="8"/>
  <c r="C105" i="8"/>
  <c r="C36" i="8"/>
  <c r="C103" i="8"/>
  <c r="C40" i="8"/>
  <c r="C43" i="8"/>
  <c r="C50" i="8"/>
  <c r="C51" i="8"/>
  <c r="C52" i="8"/>
  <c r="C106" i="8"/>
  <c r="C4" i="8"/>
  <c r="C78" i="8"/>
  <c r="C79" i="8"/>
  <c r="C84" i="8"/>
  <c r="C109" i="8"/>
  <c r="C110" i="8"/>
  <c r="C111" i="8"/>
  <c r="C112" i="8"/>
  <c r="C113" i="8"/>
  <c r="C114" i="8"/>
  <c r="C115" i="8"/>
  <c r="C116" i="8"/>
  <c r="C123" i="8"/>
  <c r="C124" i="8"/>
  <c r="C125" i="8"/>
  <c r="C126" i="8"/>
  <c r="C55" i="8"/>
  <c r="C56" i="8"/>
  <c r="C57" i="8"/>
  <c r="C58" i="8"/>
  <c r="C59" i="8"/>
  <c r="C60" i="8"/>
  <c r="C86" i="8"/>
  <c r="C87" i="8"/>
  <c r="C88" i="8"/>
  <c r="C89" i="8"/>
  <c r="C90" i="8"/>
  <c r="C91" i="8"/>
  <c r="C61" i="8"/>
  <c r="C63" i="8"/>
  <c r="C64" i="8"/>
  <c r="C93" i="8"/>
  <c r="C100" i="8"/>
  <c r="C17" i="8"/>
  <c r="C19" i="8"/>
  <c r="C20" i="8"/>
  <c r="C21" i="8"/>
  <c r="C22" i="8"/>
  <c r="C23" i="8"/>
  <c r="C24" i="8"/>
  <c r="C25" i="8"/>
  <c r="C26" i="8"/>
  <c r="C27" i="8"/>
  <c r="C12" i="8"/>
  <c r="C6" i="8"/>
  <c r="C29" i="8"/>
  <c r="C2" i="8"/>
  <c r="C47" i="8"/>
  <c r="C67" i="8"/>
  <c r="C73" i="8"/>
  <c r="C82" i="8"/>
  <c r="C96" i="8"/>
  <c r="C101" i="8"/>
  <c r="C120" i="8"/>
  <c r="C121" i="8"/>
  <c r="C7" i="8"/>
  <c r="C119" i="8" l="1"/>
  <c r="C99" i="8"/>
  <c r="C94" i="8"/>
  <c r="C81" i="8"/>
  <c r="C71" i="8"/>
  <c r="C66" i="8"/>
  <c r="C34" i="8"/>
  <c r="C3" i="8"/>
  <c r="C28" i="8"/>
  <c r="C5" i="8"/>
  <c r="C9" i="8"/>
  <c r="C122" i="8"/>
  <c r="C118" i="8"/>
  <c r="C98" i="8"/>
  <c r="C92" i="8"/>
  <c r="C80" i="8"/>
  <c r="C69" i="8"/>
  <c r="C65" i="8"/>
  <c r="C33" i="8"/>
  <c r="C31" i="8"/>
  <c r="C14" i="8"/>
  <c r="C13" i="8"/>
  <c r="C8" i="8"/>
  <c r="C102" i="8"/>
  <c r="C97" i="8"/>
  <c r="C85" i="8"/>
  <c r="C75" i="8"/>
  <c r="C68" i="8"/>
  <c r="C54" i="8"/>
  <c r="C32" i="8"/>
  <c r="C30" i="8"/>
  <c r="C15" i="8"/>
  <c r="C15" i="11"/>
  <c r="E16" i="11" s="1"/>
  <c r="E31" i="1"/>
  <c r="G27" i="1"/>
  <c r="C27" i="1"/>
  <c r="G46" i="1"/>
  <c r="G44" i="1"/>
  <c r="C46" i="1"/>
  <c r="E45" i="1"/>
  <c r="C45" i="1"/>
  <c r="E44" i="1"/>
  <c r="C44" i="1"/>
  <c r="C43" i="1"/>
  <c r="C42" i="1"/>
  <c r="H21" i="1"/>
  <c r="H19" i="11" s="1"/>
  <c r="G16" i="11" l="1"/>
  <c r="E19" i="11" s="1"/>
  <c r="F16" i="11"/>
  <c r="G32" i="1" l="1"/>
  <c r="G33" i="1" s="1"/>
  <c r="K24" i="1"/>
  <c r="K33" i="1" l="1"/>
  <c r="B2" i="14" a="1"/>
  <c r="B2" i="14" s="1"/>
  <c r="K35" i="1" l="1"/>
  <c r="G37" i="1" l="1"/>
  <c r="K37" i="1" s="1"/>
  <c r="C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Lisseth Diaz Tarquino</author>
  </authors>
  <commentList>
    <comment ref="F12" authorId="0" shapeId="0" xr:uid="{C48B73A7-4B27-4963-BD32-717FF4352C91}">
      <text>
        <r>
          <rPr>
            <b/>
            <sz val="9"/>
            <color indexed="81"/>
            <rFont val="Tahoma"/>
            <family val="2"/>
          </rPr>
          <t>Este campo sólo se dilgencia si es CONTRATISTA.</t>
        </r>
      </text>
    </comment>
    <comment ref="J12" authorId="0" shapeId="0" xr:uid="{9872868C-C533-4A90-A469-7BF5205E682D}">
      <text>
        <r>
          <rPr>
            <b/>
            <sz val="9"/>
            <color indexed="81"/>
            <rFont val="Tahoma"/>
            <family val="2"/>
          </rPr>
          <t>Este campo sólo se dilgencia si es CONTRATISTA.</t>
        </r>
        <r>
          <rPr>
            <sz val="9"/>
            <color indexed="81"/>
            <rFont val="Tahoma"/>
            <family val="2"/>
          </rPr>
          <t xml:space="preserve">
</t>
        </r>
      </text>
    </comment>
    <comment ref="F13" authorId="0" shapeId="0" xr:uid="{837D4FA4-B08C-4A65-BD91-8AEA8ACAC686}">
      <text>
        <r>
          <rPr>
            <b/>
            <sz val="9"/>
            <color indexed="81"/>
            <rFont val="Tahoma"/>
            <family val="2"/>
          </rPr>
          <t>Este campo sólo se dilgencia si es CONTRATISTA</t>
        </r>
        <r>
          <rPr>
            <sz val="9"/>
            <color indexed="81"/>
            <rFont val="Tahoma"/>
            <family val="2"/>
          </rPr>
          <t xml:space="preserve">
</t>
        </r>
      </text>
    </comment>
    <comment ref="J13" authorId="0" shapeId="0" xr:uid="{59BEA043-1393-48BE-937C-F0BC9E1533B2}">
      <text>
        <r>
          <rPr>
            <b/>
            <sz val="9"/>
            <color indexed="81"/>
            <rFont val="Tahoma"/>
            <family val="2"/>
          </rPr>
          <t>Este campo sólo se dilgencia si es CONTRATISTA.</t>
        </r>
        <r>
          <rPr>
            <sz val="9"/>
            <color indexed="81"/>
            <rFont val="Tahoma"/>
            <family val="2"/>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<sst xmlns="http://schemas.openxmlformats.org/spreadsheetml/2006/main" count="1901" uniqueCount="795">
  <si>
    <t>MINISTERIO DE AMBIENTE Y DESARROLLO SOSTENIBLE</t>
  </si>
  <si>
    <t>NOMBRE</t>
  </si>
  <si>
    <t>DEPENDENCIA</t>
  </si>
  <si>
    <t>CARGO</t>
  </si>
  <si>
    <t>PROVISIONAL</t>
  </si>
  <si>
    <t>NOMBRE DEL EVENTO</t>
  </si>
  <si>
    <t xml:space="preserve"> LUGAR DEL EVENTO</t>
  </si>
  <si>
    <t>GRUPO</t>
  </si>
  <si>
    <t>VALOR TOTAL DE INSCRIPCIÓN O MATRÍCULA</t>
  </si>
  <si>
    <t xml:space="preserve"> ENTIDAD QUE CUBRE LOS GASTOS DE INSCRIPCION O MATRICULA</t>
  </si>
  <si>
    <t xml:space="preserve">NÚMERO CÉDULA </t>
  </si>
  <si>
    <t>NOMBRE COMPLETO ENCARGADO:</t>
  </si>
  <si>
    <t xml:space="preserve">CARGO TITULAR:    </t>
  </si>
  <si>
    <t xml:space="preserve">FIRMA: </t>
  </si>
  <si>
    <t>PAISES</t>
  </si>
  <si>
    <t>NUMERO</t>
  </si>
  <si>
    <t>DESPACHO DEL MINISTRO</t>
  </si>
  <si>
    <t>AFGANISTAN</t>
  </si>
  <si>
    <t>DESPACHO DEL MINISTRO - GRUPO DE COMUNICACIONES</t>
  </si>
  <si>
    <t>ALBANIA</t>
  </si>
  <si>
    <t>DESPACHO DEL MINISTRO - GRUPO DE GESTION DOCUMENTAL</t>
  </si>
  <si>
    <t>ALEMANIA</t>
  </si>
  <si>
    <t>DESPACHO DEL MINISTRO - GRUPO DE TALENTO HUMANO</t>
  </si>
  <si>
    <t>ANDORRA</t>
  </si>
  <si>
    <t>OFICINA ASESORA JURIDICA - GRUPO DE CONCEPTOS Y NORMATIVIDAD EN BIODIVERSIDAD</t>
  </si>
  <si>
    <t>ANGOLA</t>
  </si>
  <si>
    <t>DESPACHO VICEMINISTRO DE ORDENAMIENTO AMBIENTAL DEL TERRITORIO</t>
  </si>
  <si>
    <t>ANGUILLA</t>
  </si>
  <si>
    <t>DESPACHO VICEMINISTRO DE POLITICAS Y NORMALIZACION AMBIENTAL</t>
  </si>
  <si>
    <t>ANTIGUA Y BARBUDA</t>
  </si>
  <si>
    <t>DESPACHO VICEMINISTRO DE POLITICAS Y NORMALIZACION AMBIENTAL - GRUPO DE CONTRATOS</t>
  </si>
  <si>
    <t>ANTILLAS HOLANDESAS</t>
  </si>
  <si>
    <t>DESPACHO VICEMINISTRO DE POLITICAS Y NORMALIZACION AMBIENTAL - GRUPO DE CONTROL INTERNO DISCIPLINARIO</t>
  </si>
  <si>
    <t>ARABIA SAUDITA</t>
  </si>
  <si>
    <t>DESPACHO VICEMINISTRO DE POLITICAS Y NORMALIZACION AMBIENTAL - GRUPO SINA</t>
  </si>
  <si>
    <t>ARGELIA</t>
  </si>
  <si>
    <t xml:space="preserve">DIREC. DE ASUNTOS AMBIENTALES SECTORIAL Y URBANA </t>
  </si>
  <si>
    <t>ARGENTINA</t>
  </si>
  <si>
    <t>ARMENIA</t>
  </si>
  <si>
    <t>ARUBA</t>
  </si>
  <si>
    <t>AUSTRALIA</t>
  </si>
  <si>
    <t xml:space="preserve">DIREC. DE ASUNTOS MARINOS, COSTEROS Y RECURSOS ACUATICOS </t>
  </si>
  <si>
    <t>AUSTRIA</t>
  </si>
  <si>
    <t>DIREC. DE ASUNTOS MARINOS, COSTEROS Y RECURSOS ACUATICOS - GRUPO DE GESTION DE RIESGO, INFORMACION Y PARTICIPACION COMUNITARIA MARINO COSTERA</t>
  </si>
  <si>
    <t>AZERBAIJAN</t>
  </si>
  <si>
    <t xml:space="preserve">DIREC. DE BOSQUES, BIODIVERSIDAD Y SERVICIOS ECOSISTÉMICOS </t>
  </si>
  <si>
    <t>BAHAMAS</t>
  </si>
  <si>
    <t>DIREC. DE BOSQUES, BIODIVERSIDAD Y SERVICIOS ECOSISTEMICOS - GRUPO DE GESTION EN BIODIVERSIDAD</t>
  </si>
  <si>
    <t>BAHREIN</t>
  </si>
  <si>
    <t>DIREC. DE BOSQUES, BIODIVERSIDAD Y SERVICIOS ECOSISTÉMICOS - GRUPO DE GESTION INTEGRAL BOSQUES Y RESERVAS FORESTALES NACIONALES</t>
  </si>
  <si>
    <t>BANGLADESH</t>
  </si>
  <si>
    <t>DIREC. DE BOSQUES, BIODIVERSIDAD Y SERVICIOS ECOSISTÉMICOS - GRUPO DE RECURSOS GENÉTICOS</t>
  </si>
  <si>
    <t>BARBADOS</t>
  </si>
  <si>
    <t>DIREC. DE BOSQUES, BIODIVERSIDAD Y SERVICIOS ECOSISTÉMICOS - GRUPO GESTIÓN EN BIODIVERSIDAD</t>
  </si>
  <si>
    <t>BELARUS</t>
  </si>
  <si>
    <t>MINISTRO</t>
  </si>
  <si>
    <t xml:space="preserve">DIREC. DE CAMBIO CLIMATICO Y GESTION DEL RIESGO </t>
  </si>
  <si>
    <t>BELGICA</t>
  </si>
  <si>
    <t>DIREC. DE CAMBIO CLIMATICO Y GESTION DEL RIESGO - GRUPO DE ADAPTACION AL CAMBIO CLIMATICO</t>
  </si>
  <si>
    <t>BELICE</t>
  </si>
  <si>
    <t>DIREC. DE CAMBIO CLIMÁTICO Y GESTION DEL RIESGO - GRUPO DE GESTION INTEGRAL DEL RIESGO</t>
  </si>
  <si>
    <t>BENIN</t>
  </si>
  <si>
    <t>DIREC. DE CAMBIO CLIMATICO Y GESTION DEL RIESGO - GRUPO DE MITIGACION DEL CAMBIO CLIMATICO</t>
  </si>
  <si>
    <t>BERMUDAS</t>
  </si>
  <si>
    <t xml:space="preserve">DIREC. DE GESTIÓN INTEGRAL DEL RECURSO HIDRICO </t>
  </si>
  <si>
    <t>BOLIVIA</t>
  </si>
  <si>
    <t>DIREC. DE GESTION INTEGRAL DEL RECURSO HIDRICO - GRUPO DE ADMINISTRACION DEL RECURSO HIDRICO</t>
  </si>
  <si>
    <t>BOSNIA Y HERZEGOVINA</t>
  </si>
  <si>
    <t>DIREC. DE GESTIÓN INTEGRAL DEL RECURSO HIDRICO - GRUPO DE FORTALECIMIENTO Y GOBERNANZA DEL AGUA</t>
  </si>
  <si>
    <t>BOTSWANA</t>
  </si>
  <si>
    <t>DIREC. DE GESTIÓN INTEGRAL DEL RECURSO HIDRICO - GRUPO DE PLANIFICACION DE CUENCAS</t>
  </si>
  <si>
    <t>BRASIL</t>
  </si>
  <si>
    <t>DIREC. DE ORDENAMIENTO AMBIENTAL TERRITORIAL Y SISTEMA NACIONAL AMBIENTAL SINA</t>
  </si>
  <si>
    <t>BRUNEI DARUSSALAM</t>
  </si>
  <si>
    <t>SINA - GRUPO MANEJO DE INFORMACION AMBIENTAL GEOGRAFICA</t>
  </si>
  <si>
    <t>BULGARIA</t>
  </si>
  <si>
    <t>SINA - GRUPO ORDENAMIENTO AMBIENTAL</t>
  </si>
  <si>
    <t>BURKINA FASO</t>
  </si>
  <si>
    <t>SINA - GRUPO SINA</t>
  </si>
  <si>
    <t>BURUNDI</t>
  </si>
  <si>
    <t>OFICINA ASESORA DE PLANEACION</t>
  </si>
  <si>
    <t>BUTAN</t>
  </si>
  <si>
    <t>OFICINA ASESORA DE PLANEACION - GRUPO DE APOYO TECNICO, EVALUACION Y SEGUIMIENTO A PROYECTOS DE INVERSION DEL SECTOR AMBIENTAL</t>
  </si>
  <si>
    <t>CABO VERDE</t>
  </si>
  <si>
    <t>OFICINA ASESORA DE PLANEACION - GRUPO DE GESTION DE PROYECTOS</t>
  </si>
  <si>
    <t>CAMBOYA</t>
  </si>
  <si>
    <t>OFICINA ASESORA DE PLANEACION - GRUPO DE GESTION PRESUPUESTAL</t>
  </si>
  <si>
    <t>CAMERUN</t>
  </si>
  <si>
    <t>OFICINA ASESORA DE PLANEACION - GRUPO DE POLITICAS, PLANEACION Y SEGUIMIENTO</t>
  </si>
  <si>
    <t>CANADA</t>
  </si>
  <si>
    <t>OFICINA ASESORA DE PLANEACION - GRUPO DEL SISTEMA INTEGRADO DE GESTION</t>
  </si>
  <si>
    <t>CHAD</t>
  </si>
  <si>
    <t>OFICINA ASESORA JURIDICA</t>
  </si>
  <si>
    <t>CHILE</t>
  </si>
  <si>
    <t>OFICINA ASESORA JURÍDICA - GRUPO DE CONCEPTOS Y NORMATIVIDAD EN BIODIVERSIDAD</t>
  </si>
  <si>
    <t>CHINA</t>
  </si>
  <si>
    <t>OFICINA ASESORA JURÍDICA - GRUPO DE CONCEPTOS Y NORMATIVIDAD EN POLÍTICAS SECTORIALES</t>
  </si>
  <si>
    <t>CHIPRE</t>
  </si>
  <si>
    <t>OFICINA ASESORA JURIDICA - GRUPO DE PROCESOS JUDICIALES</t>
  </si>
  <si>
    <t>COMORAS</t>
  </si>
  <si>
    <t>OFICINA DE ASUNTOS INTERNACIONALES</t>
  </si>
  <si>
    <t>CONGO</t>
  </si>
  <si>
    <t>OFICINA DE CONTROL INTERNO</t>
  </si>
  <si>
    <t>COREA DEL NORTE</t>
  </si>
  <si>
    <t xml:space="preserve">OFICINA DE NEGOCIOS VERDES Y SOSTENIBLES </t>
  </si>
  <si>
    <t>COREA DEL SUR</t>
  </si>
  <si>
    <t>OFICINA DE NEGOCIOS VERDES Y SOSTENIBLES - GRUPO DE ANALISIS ECONOMICOS PARA LA SOSTENIBILIDAD</t>
  </si>
  <si>
    <t>COSTA DE MARFIL</t>
  </si>
  <si>
    <t>OFICINA DE NEGOCIOS VERDES Y SOSTENIBLES - GRUPO DE COMPETITIVIDAD Y PROMOCION DE NEGOCIOS SOSTENIBLES</t>
  </si>
  <si>
    <t>COSTA RICA</t>
  </si>
  <si>
    <t>OFICINA DE TECNOLOGIAS DE LA INFORMACION Y LA COMUNICACIÓN</t>
  </si>
  <si>
    <t>CROACIA</t>
  </si>
  <si>
    <t>SECRETARIA GENERAL</t>
  </si>
  <si>
    <t>CUBA</t>
  </si>
  <si>
    <t>SECRETARIA GENERAL - GRUPO CONTROL INTERNO DISCIPLINARIO</t>
  </si>
  <si>
    <t>DINAMARCA</t>
  </si>
  <si>
    <t>SECRETARIA GENERAL - GRUPO DE CONTRATOS</t>
  </si>
  <si>
    <t>DJIBOUTI</t>
  </si>
  <si>
    <t>SECRETARIA GENERAL - GRUPO DE TALENTO HUMANO</t>
  </si>
  <si>
    <t>DOMINICA</t>
  </si>
  <si>
    <t>SECRETARIA GENERAL - UNIDAD COORDINADORA PARA EL GOBIERNO ABIERTO</t>
  </si>
  <si>
    <t>ECUADOR</t>
  </si>
  <si>
    <t xml:space="preserve">SUBDIREC. ADMINISTRATIVA Y FINANCIERA </t>
  </si>
  <si>
    <t>EGIPTO</t>
  </si>
  <si>
    <t xml:space="preserve">SUBDIREC. ADMINISTRATIVA Y FINANCIERA - GRUPO CENTRAL DE CUENTAS </t>
  </si>
  <si>
    <t>EL SALVADOR</t>
  </si>
  <si>
    <t>SUBDIREC. ADMINISTRATIVA Y FINANCIERA - GRUPO DE COMISIONES Y APOYO LOGISTICO</t>
  </si>
  <si>
    <t>EMIRATOS ARABES UNIDOS</t>
  </si>
  <si>
    <t>SUBDIREC. ADMINISTRATIVA Y FINANCIERA - GRUPO DE CONTABILIDAD</t>
  </si>
  <si>
    <t>ERITREA</t>
  </si>
  <si>
    <t>SUBDIREC. ADMINISTRATIVA Y FINANCIERA - GRUPO DE GESTION DOCUMENTAL</t>
  </si>
  <si>
    <t>ESCOCIA</t>
  </si>
  <si>
    <t>SUBDIREC. ADMINISTRATIVA Y FINANCIERA - GRUPO DE PRESUPUESTO</t>
  </si>
  <si>
    <t>ESLOVAQUIA</t>
  </si>
  <si>
    <t>SUBDIREC. ADMINISTRATIVA Y FINANCIERA - GRUPO DE SERVICIOS ADMINISTRATIVOS</t>
  </si>
  <si>
    <t>ESLOVENIA</t>
  </si>
  <si>
    <t>SUBDIREC. ADMINISTRATIVA Y FINANCIERA - GRUPO DE TESORERIA</t>
  </si>
  <si>
    <t>ESPAÑA</t>
  </si>
  <si>
    <t xml:space="preserve">SUBDIREC. DE EDUCACIÓN Y PARTICIPACIÓN </t>
  </si>
  <si>
    <t>ESTADOS UNIDOS</t>
  </si>
  <si>
    <t>SUBDIREC. DE EDUCACION Y PARTICIPACION - GRUPO DE DIVULGACIÓN DE CONOCIMIENTO Y CULTURA AMBIENTAL</t>
  </si>
  <si>
    <t>ESTONIA</t>
  </si>
  <si>
    <t>SUBDIREC. DE EDUCACION Y PARTICIPACION - GRUPO DE EDUCACION</t>
  </si>
  <si>
    <t>ETIOPIA</t>
  </si>
  <si>
    <t>SUBDIREC. DE EDUCACIÓN Y PARTICIPACIÓN - GRUPO DE PARTICIPACIÓN</t>
  </si>
  <si>
    <t>FIDJI</t>
  </si>
  <si>
    <t>SUBDIRECCION ADMINISTRATIVA Y FINANCIERA - GRUPO DE TESORERIA</t>
  </si>
  <si>
    <t>FILIPINAS</t>
  </si>
  <si>
    <t>FINLANDIA</t>
  </si>
  <si>
    <t>FRANCIA</t>
  </si>
  <si>
    <t>GABON</t>
  </si>
  <si>
    <t>GAMBIA</t>
  </si>
  <si>
    <t>GEORGIA</t>
  </si>
  <si>
    <t>GHANA</t>
  </si>
  <si>
    <t>GIBRALTAR</t>
  </si>
  <si>
    <t>GRANADA</t>
  </si>
  <si>
    <t>GRECIA</t>
  </si>
  <si>
    <t>GROENLANDIA</t>
  </si>
  <si>
    <t>GUADALUPE</t>
  </si>
  <si>
    <t>GUAM</t>
  </si>
  <si>
    <t>GUATEMALA</t>
  </si>
  <si>
    <t>GUAYANA FRANCESA</t>
  </si>
  <si>
    <t>GUINEA</t>
  </si>
  <si>
    <t>GUINEA BISSAU</t>
  </si>
  <si>
    <t>GUINEA ECUATORIAL</t>
  </si>
  <si>
    <t>GUYANA</t>
  </si>
  <si>
    <t>HAITI</t>
  </si>
  <si>
    <t xml:space="preserve">HOLANDA </t>
  </si>
  <si>
    <t>HONDURAS</t>
  </si>
  <si>
    <t>HONG KONG</t>
  </si>
  <si>
    <t>HUNGRIA</t>
  </si>
  <si>
    <t>INDIA</t>
  </si>
  <si>
    <t>INDONESIA</t>
  </si>
  <si>
    <t>IRAK</t>
  </si>
  <si>
    <t>IRAN</t>
  </si>
  <si>
    <t>IRLANDA</t>
  </si>
  <si>
    <t>ISLA MONTSERRAT</t>
  </si>
  <si>
    <t>ISLA NAVIDAD</t>
  </si>
  <si>
    <t>ISLA NIUE</t>
  </si>
  <si>
    <t>ISLA NORFOLK</t>
  </si>
  <si>
    <t>ISLA PITCAIRN</t>
  </si>
  <si>
    <t>ISLANDIA</t>
  </si>
  <si>
    <t>ISLAS CAIMAN</t>
  </si>
  <si>
    <t>ISLAS COCOS (KEELING)</t>
  </si>
  <si>
    <t xml:space="preserve">ISLAS COOK </t>
  </si>
  <si>
    <t>ISLAS FEROE</t>
  </si>
  <si>
    <t xml:space="preserve">ISLAS MARIANAS DE NORTE </t>
  </si>
  <si>
    <t>ISLAS MARSHALL</t>
  </si>
  <si>
    <t>ISLAS PACIFICO</t>
  </si>
  <si>
    <t xml:space="preserve">ISLAS PALAU </t>
  </si>
  <si>
    <t xml:space="preserve">ISLAS SALOMON </t>
  </si>
  <si>
    <t xml:space="preserve">ISLAS TURCAS Y CAICOS </t>
  </si>
  <si>
    <t>ISLAS VIRGENES (ESTADOS UNIDOS)</t>
  </si>
  <si>
    <t>ISLAS VIRGENES (REINO UNIDO)</t>
  </si>
  <si>
    <t xml:space="preserve">ISLAS WALLIS Y FUTUNA </t>
  </si>
  <si>
    <t>ISRAEL</t>
  </si>
  <si>
    <t>ITALIA</t>
  </si>
  <si>
    <t>JAMAICA</t>
  </si>
  <si>
    <t>JAPON</t>
  </si>
  <si>
    <t>JORDANIA</t>
  </si>
  <si>
    <t>KAZAJSTAN</t>
  </si>
  <si>
    <t>KENIA</t>
  </si>
  <si>
    <t>KIRGUIZISTAN</t>
  </si>
  <si>
    <t>KIRIBATI</t>
  </si>
  <si>
    <t>KUWAIT</t>
  </si>
  <si>
    <t>LAOS</t>
  </si>
  <si>
    <t>LESOTHO</t>
  </si>
  <si>
    <t>LETONIA</t>
  </si>
  <si>
    <t>LIBANO</t>
  </si>
  <si>
    <t>LIBERIA</t>
  </si>
  <si>
    <t>LIBIA</t>
  </si>
  <si>
    <t>LIECHTENSTEIN</t>
  </si>
  <si>
    <t>LITUANIA</t>
  </si>
  <si>
    <t>LUXEMBURGO</t>
  </si>
  <si>
    <t>MACAO</t>
  </si>
  <si>
    <t>MACEDONIA</t>
  </si>
  <si>
    <t>MADAGASCAR</t>
  </si>
  <si>
    <t>MALASIA</t>
  </si>
  <si>
    <t>MALAWI</t>
  </si>
  <si>
    <t>MALDIVAS</t>
  </si>
  <si>
    <t>MALI</t>
  </si>
  <si>
    <t>MALTA</t>
  </si>
  <si>
    <t>MARRUECOS</t>
  </si>
  <si>
    <t>MARTINICA</t>
  </si>
  <si>
    <t>MAURICIO</t>
  </si>
  <si>
    <t>MAURITANIA</t>
  </si>
  <si>
    <t>MEXICO</t>
  </si>
  <si>
    <t>MICRONESIA</t>
  </si>
  <si>
    <t>MOLDAVIA</t>
  </si>
  <si>
    <t>MONACO</t>
  </si>
  <si>
    <t>MONGOLIA</t>
  </si>
  <si>
    <t>MOZAMBIQUE</t>
  </si>
  <si>
    <t xml:space="preserve">MYANMAR </t>
  </si>
  <si>
    <t>NAMIBIA</t>
  </si>
  <si>
    <t>NAURU</t>
  </si>
  <si>
    <t>NEPAL</t>
  </si>
  <si>
    <t>NICARAGUA</t>
  </si>
  <si>
    <t>NIGER</t>
  </si>
  <si>
    <t>NIGERIA</t>
  </si>
  <si>
    <t>NORUEGA</t>
  </si>
  <si>
    <t>NUEVA CALEDONIA</t>
  </si>
  <si>
    <t>NUEVA ZELANDA</t>
  </si>
  <si>
    <t>OMAN</t>
  </si>
  <si>
    <t>PAKISTAN</t>
  </si>
  <si>
    <t>PALESTINA</t>
  </si>
  <si>
    <t>PANAMA</t>
  </si>
  <si>
    <t>PAPUASIA NUEVA GUINEA</t>
  </si>
  <si>
    <t>PARAGUAY</t>
  </si>
  <si>
    <t>PERU</t>
  </si>
  <si>
    <t>POLINESIA FRANCESA</t>
  </si>
  <si>
    <t>POLONIA</t>
  </si>
  <si>
    <t>PORTUGAL</t>
  </si>
  <si>
    <t>PUERTO RICO</t>
  </si>
  <si>
    <t>QATAR</t>
  </si>
  <si>
    <t>REINO UNIDO</t>
  </si>
  <si>
    <t>REPUBLICA CENTROAFRICANA</t>
  </si>
  <si>
    <t>REPUBLICA CHECA</t>
  </si>
  <si>
    <t>REPUBLICA DOMINICANA</t>
  </si>
  <si>
    <t>REUNION</t>
  </si>
  <si>
    <t>RUANDA</t>
  </si>
  <si>
    <t>RUMANIA</t>
  </si>
  <si>
    <t>RUSIA</t>
  </si>
  <si>
    <t>SAMOA</t>
  </si>
  <si>
    <t>SAMOA AMERICANA</t>
  </si>
  <si>
    <t>SAN CRISTOBAL Y NIEVES</t>
  </si>
  <si>
    <t>SAN MARINO</t>
  </si>
  <si>
    <t>SAN PEDRO Y MIQUELON</t>
  </si>
  <si>
    <t>SAN VICENTE Y LAS GRANADINAS</t>
  </si>
  <si>
    <t>SANTA ELENA</t>
  </si>
  <si>
    <t>SANTA LUCIA</t>
  </si>
  <si>
    <t>SANTO TOME Y PRINCIPE</t>
  </si>
  <si>
    <t>SENEGAL</t>
  </si>
  <si>
    <t>SEYCHELLES</t>
  </si>
  <si>
    <t>SIERRA LEONA</t>
  </si>
  <si>
    <t>SINGAPUR</t>
  </si>
  <si>
    <t>SIRIA</t>
  </si>
  <si>
    <t>SOMALIA</t>
  </si>
  <si>
    <t>SRI LANKA</t>
  </si>
  <si>
    <t>SUDAFRICA</t>
  </si>
  <si>
    <t>SUDAN</t>
  </si>
  <si>
    <t>SUECIA</t>
  </si>
  <si>
    <t>SUIZA</t>
  </si>
  <si>
    <t>SURINAM</t>
  </si>
  <si>
    <t>SWASILANDIA</t>
  </si>
  <si>
    <t>TADJIKISTAN</t>
  </si>
  <si>
    <t>TAILANDIA</t>
  </si>
  <si>
    <t>TAIPEI CHINO</t>
  </si>
  <si>
    <t>TAIWAN</t>
  </si>
  <si>
    <t>TANZANIA</t>
  </si>
  <si>
    <t>TIMOR DEL ESTE</t>
  </si>
  <si>
    <t>TOGO</t>
  </si>
  <si>
    <t>TOKELAU</t>
  </si>
  <si>
    <t>TONGA</t>
  </si>
  <si>
    <t>TRINIDAD Y TOBAGO</t>
  </si>
  <si>
    <t>TUNICIA</t>
  </si>
  <si>
    <t>TURKMENISTAN</t>
  </si>
  <si>
    <t>TURQUIA</t>
  </si>
  <si>
    <t>TUVALU</t>
  </si>
  <si>
    <t>UCRANIA</t>
  </si>
  <si>
    <t>UGANDA</t>
  </si>
  <si>
    <t>URUGUAY</t>
  </si>
  <si>
    <t>UZBEKISTAN</t>
  </si>
  <si>
    <t>VANUATU</t>
  </si>
  <si>
    <t>VATICANO</t>
  </si>
  <si>
    <t>VENEZUELA</t>
  </si>
  <si>
    <t>VIETNAM</t>
  </si>
  <si>
    <t>YEMEN</t>
  </si>
  <si>
    <t>YIBUTI</t>
  </si>
  <si>
    <t>ZAMBIA</t>
  </si>
  <si>
    <t>ZIMBABWE</t>
  </si>
  <si>
    <t>ENTIDAD</t>
  </si>
  <si>
    <t>NO</t>
  </si>
  <si>
    <t>JUSTIFICACIÓN DE LA ORDEN DE COMISIÓN AL EXTERIOR</t>
  </si>
  <si>
    <t xml:space="preserve"> NOMBRE COMISIONADO</t>
  </si>
  <si>
    <t>FIRMA COMISIONADO</t>
  </si>
  <si>
    <t>MÚLTIPLE DESTINO</t>
  </si>
  <si>
    <t>OBSERVACIONES</t>
  </si>
  <si>
    <t>CIUDAD (ES)</t>
  </si>
  <si>
    <t xml:space="preserve">EL EVENTO CUENTA CON FINANCIACIÓN </t>
  </si>
  <si>
    <t>LNR / CARRERA ADMINISTRATIVA</t>
  </si>
  <si>
    <t>SALARIO</t>
  </si>
  <si>
    <t>NUMERO DE CONTRATO</t>
  </si>
  <si>
    <t>HONORARIOS MENSUALES</t>
  </si>
  <si>
    <t>CC</t>
  </si>
  <si>
    <t>FECHA DE INICIO</t>
  </si>
  <si>
    <t>FECHA DE TERMINACION</t>
  </si>
  <si>
    <t>NO APLICA</t>
  </si>
  <si>
    <t>FIRMA JEFE INMEDIATO</t>
  </si>
  <si>
    <t xml:space="preserve">NOMBRE COMPLETO COORDINADOR DE TALENTO HUMANO O QUIEN HAGA SUS VECES </t>
  </si>
  <si>
    <t>SI</t>
  </si>
  <si>
    <t>NÚMERO DE DIAS DE COMISION</t>
  </si>
  <si>
    <t>¿Participa menos dias en el evento?</t>
  </si>
  <si>
    <t xml:space="preserve"> IMPORTANCIA DE LA PARTICIPACIÓN DEL MINISTERIO O ENTIDAD ADSCRITA</t>
  </si>
  <si>
    <t xml:space="preserve">
IDONEIDAD DEL COMISIONADO
</t>
  </si>
  <si>
    <t>Designación temporal de coordinación 
(Marque con X)</t>
  </si>
  <si>
    <t>PORCENTAJE FINANCIACION</t>
  </si>
  <si>
    <t>NÚMERO DE DIAS A RECONOCER VIATICOS</t>
  </si>
  <si>
    <t>USD 100%</t>
  </si>
  <si>
    <t>VR DIARIO COP</t>
  </si>
  <si>
    <t>NOMBRE DEL PROVEEDOR</t>
  </si>
  <si>
    <t>PARCIAL</t>
  </si>
  <si>
    <t>AUTORIZACIÓN DE VIAJE</t>
  </si>
  <si>
    <t>FUNCIONES RELACIONADAS A LA DEPENDENCIA</t>
  </si>
  <si>
    <t>ENTIDAD QUE CUBRE 
GASTOS DE VIÁTICOS</t>
  </si>
  <si>
    <t>1. INFORMACION DEL SOLICITANTE</t>
  </si>
  <si>
    <t>AUTORIDAD NACIONAL DE LICENCIAS AMBIENTALES</t>
  </si>
  <si>
    <t xml:space="preserve">PARQUES NACIONALES NATURALES </t>
  </si>
  <si>
    <t>INSTITUTO DE HIDROLOGÍA METEOROLOGÍA Y ESTUDIOS AMBIENTALES</t>
  </si>
  <si>
    <t xml:space="preserve">Dada la tipología seleccionada, deberá anotar en este espacio el Numero de Radicado Autorización DAPRE para el caso de servidores públicos, ó el consecutivo de ULISES para el caso de contratistas. </t>
  </si>
  <si>
    <t>MinAmbiente</t>
  </si>
  <si>
    <t>ANLA</t>
  </si>
  <si>
    <t>PNNC</t>
  </si>
  <si>
    <t>IDEAM</t>
  </si>
  <si>
    <t>DESPACHO DIRECCION GENERAL -DESPACHO DIRECCION GENERAL</t>
  </si>
  <si>
    <t>DESPACHO DIRECCION GENERAL -GRUPO DE COMUNICACIONES</t>
  </si>
  <si>
    <t>OFICINA DE CONTROL INTERNO -OFICINA DE CONTROL INTERNO</t>
  </si>
  <si>
    <t>OFICINA TECNOLOGIAS DE LA INFORMACION -OFICINA TECNOLOGIAS DE LA INFORMACION</t>
  </si>
  <si>
    <t>OFICINA TECNOLOGIAS DE LA INFORMACION -GRUPO DE ARQUITECTURA DE LA INFORMACIÓN TI</t>
  </si>
  <si>
    <t xml:space="preserve">OFICINA TECNOLOGIAS DE LA INFORMACION -GRUPO DE SISTEMAS DE INFORMACIÓN </t>
  </si>
  <si>
    <t>OFICINA TECNOLOGIAS DE LA INFORMACION -GRUPO DE INFRAESTRUCTURA TECNOLOGICA</t>
  </si>
  <si>
    <t>OFICINA DE CONTROL DISCIPLINARIO INTERNO -OFICINA DE CONTROL INTERNO DISCIPLINARIO</t>
  </si>
  <si>
    <t>OFICINA ASESORA DE PLANEACION -OFICINA ASESORA DE PLANEACION</t>
  </si>
  <si>
    <t xml:space="preserve">OFICINA ASESORA DE PLANEACION -GRUPO DE INSTRUMENTOS DE PLANEACIÓN INSTITUCIONAL </t>
  </si>
  <si>
    <t>OFICINA ASESORA JURIDICA -DESPACHO OAJ</t>
  </si>
  <si>
    <t>OFICINA ASESORA JURIDICA -GRUPO DE ACTUACIONES SANCIONATORIAS AMBIENTALES</t>
  </si>
  <si>
    <t xml:space="preserve">OFICINA ASESORA JURIDICA -GRUPO DE COBRO COACTIVO </t>
  </si>
  <si>
    <t xml:space="preserve">OFICINA ASESORA JURIDICA -GRUPO DE CONCEPTOS JURIDICOS </t>
  </si>
  <si>
    <t>OFICINA ASESORA JURIDICA -GRUPO DE DEFENSA JURÍDICA</t>
  </si>
  <si>
    <t>SUBDIRECCION DE EVALUACIÓN DE LICENCIAS AMBIENTALES -DESPACHO SELA</t>
  </si>
  <si>
    <t>SUBDIRECCION DE EVALUACIÓN DE LICENCIAS AMBIENTALES - GRUPO DE HIDROCARBUROS</t>
  </si>
  <si>
    <t>SUBDIRECCION DE EVALUACIÓN DE LICENCIAS AMBIENTALES -GRUPO DE MINERIA</t>
  </si>
  <si>
    <t>SUBDIRECCION DE EVALUACIÓN DE LICENCIAS AMBIENTALES -GRUPO DE ENERGÍA, REPRESAS, TRASVASES, Y EMBALSES</t>
  </si>
  <si>
    <t>SUBDIRECCION DE EVALUACIÓN DE LICENCIAS AMBIENTALES -GRUPO DE EVALUACION DE AGROQUIMICOS Y PROYECTOS ESPECIALES</t>
  </si>
  <si>
    <t>SUBDIRECCION DE EVALUACIÓN DE LICENCIAS AMBIENTALES -GRUPO DE INFRAESTRUCTURA</t>
  </si>
  <si>
    <t>SUBDIRECCION DE EVALUACIÓN DE LICENCIAS AMBIENTALES -GRUPO DE VALORACION Y MANEJO DE IMPACTOS EN TRAMITES DE EVALUACION</t>
  </si>
  <si>
    <t>SUBDIRECCION DE SEGUIMIENTO DE LICENCIAS AMBIENTALES -DESPACHO SSLA</t>
  </si>
  <si>
    <t>SUBDIRECCION DE SEGUIMIENTO DE LICENCIAS AMBIENTALES -GRUPO DE ALTO MAGDALENA - CAUCA</t>
  </si>
  <si>
    <t>SUBDIRECCION DE SEGUIMIENTO DE LICENCIAS AMBIENTALES -GRUPO DE CARIBE - PACIFICO</t>
  </si>
  <si>
    <t>SUBDIRECCION DE SEGUIMIENTO DE LICENCIAS AMBIENTALES -GRUPO DE MEDIO MAGDALENA - CAUCA - CATATUMBO</t>
  </si>
  <si>
    <t>SUBDIRECCION DE SEGUIMIENTO DE LICENCIAS AMBIENTALES -GRUPO DE NORTE ORINOQUIA</t>
  </si>
  <si>
    <t>SUBDIRECCION DE SEGUIMIENTO DE LICENCIAS AMBIENTALES -GRUPO DE SUR ORINOQUIA - AMAZONAS</t>
  </si>
  <si>
    <t>SUBDIRECCION DE SEGUIMIENTO DE LICENCIAS AMBIENTALES -GRUPO DE SEGUIMIENTO DE AGROQUÍMICOS Y PROYECTOS ESPECIALES</t>
  </si>
  <si>
    <t>SUBDIRECCION DE SEGUIMIENTO DE LICENCIAS AMBIENTALES -GRUPO VALORACIÓN Y MANEJO DE IMPACTOS EN PROCESOS DE SEGUIMIENTO</t>
  </si>
  <si>
    <t>SUBDIRECCION DE INSTRUMENTOS, PERMISOS Y TRÁMITES AMBIENTALES -DESPACHO SIPTA</t>
  </si>
  <si>
    <t>SUBDIRECCION DE INSTRUMENTOS, PERMISOS Y TRÁMITES AMBIENTALES - GRUPO DE REGIONALIZACIÓN Y CENTRO DE MONITOREO</t>
  </si>
  <si>
    <t>SUBDIRECCION DE INSTRUMENTOS, PERMISOS Y TRÁMITES AMBIENTALES - GRUPO DE CERTIFICACIONES Y VISTOS BUENOS</t>
  </si>
  <si>
    <t>SUBDIRECCION DE INSTRUMENTOS, PERMISOS Y TRÁMITES AMBIENTALES -GRUPO DE INSTRUMENTOS</t>
  </si>
  <si>
    <t>SUBDIRECCION DE INSTRUMENTOS, PERMISOS Y TRÁMITES AMBIENTALES -GRUPO DE PERMISOS Y TRÁMITES AMBIENTALES</t>
  </si>
  <si>
    <t>SUBDIRECCIÓN DE  MECANISMOS DE PARTICIPACION CIUDADANA AMBIENTAL -DESPACHO SMPCA</t>
  </si>
  <si>
    <t>SUBDIRECCIÓN DE  MECANISMOS DE PARTICIPACION CIUDADANA AMBIENTAL -GRUPO DE SERVICIO AL CIUDADANO</t>
  </si>
  <si>
    <t xml:space="preserve">SUBDIRECCIÓN DE  MECANISMOS DE PARTICIPACION CIUDADANA AMBIENTAL -GRUPO DE PARTICIPACION CIUDADANA </t>
  </si>
  <si>
    <t>SUBDIRECCION ADMINISTRATIVA Y FINANCIERA -DESPACHO SAF</t>
  </si>
  <si>
    <t>SUBDIRECCION ADMINISTRATIVA Y FINANCIERA -GRUPO DE GESTION CONTRACTUAL</t>
  </si>
  <si>
    <t>SUBDIRECCION ADMINISTRATIVA Y FINANCIERA -GRUPO DE GESTION ADMINISTRATIVA</t>
  </si>
  <si>
    <t>SUBDIRECCION ADMINISTRATIVA Y FINANCIERA -GRUPO DE GESTION DE NOTIFICACIONES</t>
  </si>
  <si>
    <t>SUBDIRECCION ADMINISTRATIVA Y FINANCIERA -GRUPO DE GESTION DOCUMENTAL</t>
  </si>
  <si>
    <t>SUBDIRECCION ADMINISTRATIVA Y FINANCIERA -GRUPO DE GESTION FINANCIERA Y PRESUPUESTAL</t>
  </si>
  <si>
    <t>SUBDIRECCION ADMINISTRATIVA Y FINANCIERA -GRUPO DE GESTION HUMANA</t>
  </si>
  <si>
    <t>DIRECCIÓN GENERAL</t>
  </si>
  <si>
    <t>DIRECCIÓN GENERAL -COOPERACIÓN Y ASUNTOS INTERNACIONALES</t>
  </si>
  <si>
    <t>SECRETARÍA GENERAL -GRUPO DE ADMINISTRACIÓN Y DESARROLLO DEL TALENTO HUMANO</t>
  </si>
  <si>
    <t>SECRETARÍA GENERAL -GRUPO DE COMUNICACIONES Y PRENSA</t>
  </si>
  <si>
    <t>SECRETARÍA GENERAL -GRUPO DE CONTABILIDAD</t>
  </si>
  <si>
    <t>SECRETARÍA GENERAL -GRUPO DE PRESUPUESTO</t>
  </si>
  <si>
    <t>SECRETARÍA GENERAL -GRUPO DE TESORERÍA</t>
  </si>
  <si>
    <t>SECRETARÍA GENERAL -GRUPO DE GESTIÓN DOCUMENTAL Y CENTRO DE DOCUMENTACIÓN CORRESPONDENCIA Y ARCHIVO</t>
  </si>
  <si>
    <t>SECRETARÍA GENERAL -GRUPO DE INSTRUCCIÓN DE CONTROL DISCIPLINARIO INTERNO</t>
  </si>
  <si>
    <t>SECRETARÍA GENERAL -GRUPO DE MANEJO Y CONTROL DE ALMACÉN E INVENTARIOS</t>
  </si>
  <si>
    <t>SECRETARÍA GENERAL -GRUPO DE SERVICIO AL CIUDADANO</t>
  </si>
  <si>
    <t>SECRETARÍA GENERAL -GRUPO DE SERVICIOS ADMINISTRATIVOS</t>
  </si>
  <si>
    <t>OFICINA ASESORA DE PLANEACIÓN</t>
  </si>
  <si>
    <t>OFICINA ASESORA JURÍDICA</t>
  </si>
  <si>
    <t>OFICINA DEL SERVICIO DE PRONÓSTICOS Y ALERTAS -GRUPO DE ANÁLISIS DE PRONÓSTICO DEL TIEMPO</t>
  </si>
  <si>
    <t>OFICINA DEL SERVICIO DE PRONÓSTICOS Y ALERTAS -GRUPO DE ALERTAS AMBIENTALES</t>
  </si>
  <si>
    <t>OFICINA DE INFORMÁTICA -GRUPO DE INFORMACIÓN</t>
  </si>
  <si>
    <t>OFICINA DE INFORMÁTICA -GRUPO DE TECNOLOGÍA Y COMUNICACIONES</t>
  </si>
  <si>
    <t>OFICINA DE INFORMÁTICA -GRUPO DE ARQUITECTURA EMPRESARIAL TI Y SEGURIDAD DE LA INFORMACIÓN</t>
  </si>
  <si>
    <t>SUBDIRECCIÓN DE HIDROLOGÍA -GRUPO DE AUTOMATIZACIÓN</t>
  </si>
  <si>
    <t>SUBDIRECCIÓN DE HIDROLOGÍA -GRUPO DE EVALUACIÓN HIDROLÓGICA</t>
  </si>
  <si>
    <t>SUBDIRECCIÓN DE HIDROLOGÍA -GRUPO DE INSTRUMENTOS Y METALMECÁNICA</t>
  </si>
  <si>
    <t>SUBDIRECCIÓN DE HIDROLOGÍA -GRUPO DE MODELACIÓN Y PRONÓSTICOS HIDROLÓGICOS</t>
  </si>
  <si>
    <t>SUBDIRECCIÓN DE HIDROLOGÍA -GRUPO DE MONITOREO HIDROLÓGICO</t>
  </si>
  <si>
    <t>SUBDIRECCIÓN DE HIDROLOGÍA -GRUPO DE PLANEACIÓN OPERATIVA</t>
  </si>
  <si>
    <t>SUBDIRECCIÓN DE HIDROLOGÍA -GRUPO DE LABORATORIO DE CALIDAD AMBIENTAL</t>
  </si>
  <si>
    <t>SUBDIRECCIÓN DE HIDROLOGÍA -ÁREA OPERATIVA Nº 1 – MEDELLÍN</t>
  </si>
  <si>
    <t>SUBDIRECCIÓN DE HIDROLOGÍA -ÁREA OPERATIVA Nº 2- BARRANQUILLA</t>
  </si>
  <si>
    <t>SUBDIRECCIÓN DE HIDROLOGÍA -ÁREA OPERATIVA Nº 3 – VILLAVICENCIO</t>
  </si>
  <si>
    <t>SUBDIRECCIÓN DE HIDROLOGÍA -ÁREA OPERATIVA Nº 4 - NEIVA</t>
  </si>
  <si>
    <t>SUBDIRECCIÓN DE HIDROLOGÍA -ÁREA OPERATIVA Nº 5 - SANTA MARTA</t>
  </si>
  <si>
    <t>SUBDIRECCIÓN DE HIDROLOGÍA -ÁREA OPERATIVA Nº 6 – DUITAMA</t>
  </si>
  <si>
    <t>SUBDIRECCIÓN DE HIDROLOGÍA -ÁREA OPERATIVA Nº 7 – PASTO</t>
  </si>
  <si>
    <t>SUBDIRECCIÓN DE HIDROLOGÍA -ÁREA OPERATIVA Nº 8 – BUCARAMANGA</t>
  </si>
  <si>
    <t>SUBDIRECCIÓN DE HIDROLOGÍA -ÁREA OPERATIVA Nº 9 – CALI</t>
  </si>
  <si>
    <t>SUBDIRECCIÓN DE HIDROLOGÍA -ÁREA OPERATIVA Nº 10 – IBAGUÉ</t>
  </si>
  <si>
    <t xml:space="preserve">SUBDIRECCIÓN DE HIDROLOGÍA -ÁREA OPERATIVA Nº 11 – BOGOTÁ </t>
  </si>
  <si>
    <t>SUBDIRECCIÓN DE METEOROLOGÍA -GRUPO DE CLIMATOLOGÍA Y AGROMETEOROLOGÍA</t>
  </si>
  <si>
    <t>SUBDIRECCIÓN DE METEOROLOGÍA -GRUPO DE MODELAMIENTO NUMÉRICO DEL TIEMPO Y EL CLIMA</t>
  </si>
  <si>
    <t>SUBDIRECCIÓN DE METEOROLOGÍA -GRUPO DE GESTIÓN DE DATOS Y RED METEOROLÓGICA</t>
  </si>
  <si>
    <t>SUBDIRECCIÓN DE METEOROLOGÍA -GRUPO DE COORDINACIÓN DE METEOROLOGÍA AERONÁUTICA</t>
  </si>
  <si>
    <t>SUBDIRECCIÓN DE METEOROLOGÍA -GRUPO DE METEOROLOGÍA AERONÁUTICA ZONA NORTE</t>
  </si>
  <si>
    <t>SUBDIRECCIÓN DE METEOROLOGÍA -GRUPO DE METEOROLOGÍA AERONÁUTICA ZONA INSULAR - ARCHIPIÉLAGO DE SAN ANDRÉS, PROVIDENCIA Y SANTA CATALINA</t>
  </si>
  <si>
    <t>SUBDIRECCIÓN DE METEOROLOGÍA -GRUPO DE METEOROLOGÍA AERONÁUTICA ZONA CENTRO</t>
  </si>
  <si>
    <t>SUBDIRECCIÓN DE METEOROLOGÍA -GRUPO DE METEOROLOGÍA AERONÁUTICA ZONA ORIENTE</t>
  </si>
  <si>
    <t>SUBDIRECCIÓN DE METEOROLOGÍA -GRUPO DE METEOROLOGÍA AERONÁUTICA ZONA SUR</t>
  </si>
  <si>
    <t>SUBDIRECCIÓN DE METEOROLOGÍA -GRUPO DE METEOROLOGÍA AERONÁUTICA ZONA OCCIDENTE</t>
  </si>
  <si>
    <t>SUBDIRECCIÓN DE ECOSISTEMAS E INFORMACIÓN AMBIENTAL -GRUPO DE SISTEMA DE INFORMACIÓN AMBIENTAL INSTITUCIONAL – SIA</t>
  </si>
  <si>
    <t>SUBDIRECCIÓN DE ECOSISTEMAS E INFORMACIÓN AMBIENTAL -GRUPO DE SUELOS Y TIERRAS</t>
  </si>
  <si>
    <t>SUBDIRECCIÓN DE ECOSISTEMAS E INFORMACIÓN AMBIENTAL -GRUPO DE BOSQUES</t>
  </si>
  <si>
    <t>SUBDIRECCIÓN DE ECOSISTEMAS E INFORMACIÓN AMBIENTAL -GRUPO DE MONITOREO DE ECOSISTEMAS DE ALTA MONTAÑA</t>
  </si>
  <si>
    <t>SUBDIRECCIÓN DE ESTUDIOS AMBIENTALES -GRUPO DE CAMBIO GLOBAL</t>
  </si>
  <si>
    <t>SUBDIRECCIÓN DE ESTUDIOS AMBIENTALES -GRUPO DE ORDENAMIENTO AMBIENTAL DEL TERRITORIO</t>
  </si>
  <si>
    <t>SUBDIRECCIÓN DE ESTUDIOS AMBIENTALES -GRUPO DE SEGUIMIENTO A LA SOSTENIBILIDAD DEL DESARROLLO</t>
  </si>
  <si>
    <t>SUBDIRECCIÓN DE ESTUDIOS AMBIENTALES -GRUPO DE ACREDITACIÓN DE LABORATORIOS</t>
  </si>
  <si>
    <t>ENTIDAD QUE CUBRE
GASTOS DE TIQUETES AÉREOS</t>
  </si>
  <si>
    <t>3. SUMINISTRO DE PASAJES Y/O VIATICOS</t>
  </si>
  <si>
    <t>¿El solicitante requiere suministro de pasajes?</t>
  </si>
  <si>
    <t>VALOR ESTIMADO CON  POSIBLE VARIACION</t>
  </si>
  <si>
    <t>¿El solicitante requiere viaticos?</t>
  </si>
  <si>
    <t>TRM</t>
  </si>
  <si>
    <t>2. INFORMACIÓN DEL EVENTO</t>
  </si>
  <si>
    <t>FINANCIACION</t>
  </si>
  <si>
    <t>FINANCIACION2</t>
  </si>
  <si>
    <t>RUTA DE LA COMISIÓN</t>
  </si>
  <si>
    <t xml:space="preserve">   /   </t>
  </si>
  <si>
    <t xml:space="preserve">BOGOTÁ / COLOMBIA </t>
  </si>
  <si>
    <t>BOGOTÁ / COLOMBIA</t>
  </si>
  <si>
    <t>NOMBRE DE QUIEN INVITA</t>
  </si>
  <si>
    <t>PAÍS PRINCIPAL</t>
  </si>
  <si>
    <t>Describir los países destino de la comisión con las respectivas ciudades.</t>
  </si>
  <si>
    <t xml:space="preserve">NUMERO DE CONTRATO </t>
  </si>
  <si>
    <t>SALARIO / HONORARIOS</t>
  </si>
  <si>
    <t>TOTAL USD</t>
  </si>
  <si>
    <t>Fecha de TRM (DD/MM/AAAA)</t>
  </si>
  <si>
    <t>VR TOTAL COP</t>
  </si>
  <si>
    <t xml:space="preserve">DESDE </t>
  </si>
  <si>
    <t>HASTA</t>
  </si>
  <si>
    <t>USD CORRESPONDIENTE POR AUSTERIDAD EN EL GASTO</t>
  </si>
  <si>
    <t>VALOR TIQUETES 
(COTIZACIÓN EN LA TARIFA MAS ECONOMICA DEL MERCADO)</t>
  </si>
  <si>
    <t>CLASE</t>
  </si>
  <si>
    <t xml:space="preserve">4. GRUPO TALENTO HUMANO </t>
  </si>
  <si>
    <t xml:space="preserve">FIRMA DEL FUNCIONARIO A ENCARGAR O DESIGNAR COORDINACION:    </t>
  </si>
  <si>
    <t xml:space="preserve">Verificación de requisitos para encargo de funciones
(Marque con X)                                                                                              </t>
  </si>
  <si>
    <t>Observaciones</t>
  </si>
  <si>
    <t xml:space="preserve">Los arriba firmantes declaramos que hemos revisado el presente documento y lo encontramos ajustado a las normas y disposiciones legales y/o técnicas vigentes y, por lo tanto, bajo nuestra responsabilidad lo presentamos para el trámite correspondiente. </t>
  </si>
  <si>
    <t>ECONÓMICA</t>
  </si>
  <si>
    <t xml:space="preserve">EJECUTIVA </t>
  </si>
  <si>
    <t>La comisión se enmarca dentro de las funciones asignadas a la (el)</t>
  </si>
  <si>
    <t>Participar activamente en el desarrollo de la agenda del evento denominado:</t>
  </si>
  <si>
    <t xml:space="preserve">OBJETIVO (S) DE  COMISIÓN </t>
  </si>
  <si>
    <t>NOMBRE JEFE INMEDIATO / SUPERVISOR</t>
  </si>
  <si>
    <t>PARA EL CASO DE COMISION DE ESTUDIOS DILIGENCIAR ESTE CAMPO</t>
  </si>
  <si>
    <t>NOTA: Teniendo en cuenta la posible variación del valor de la cotización inicial, hasta la aprobación de la comisión y posterior expedición del tiquete, el valor estimado del tiquete corresponde a:</t>
  </si>
  <si>
    <t>ES IDÓNEO/A PARA CUMPLIR CON EL OBJETO DE LA COMISIÓN Y DEL EVENTO por las siguientes razones:</t>
  </si>
  <si>
    <t>AGENDA PARA EL DESARROLLO COMISIÓN 
(Se debe diligenciar de acuerdo al número de días aprobados para la comisión, desde el desplazamiento internacional )</t>
  </si>
  <si>
    <t>HORA</t>
  </si>
  <si>
    <t>ACTIVIDAD A DESARROLLAR</t>
  </si>
  <si>
    <t>¿Se debe efectuar encargo de funciones o designación temporal de coordinación ?</t>
  </si>
  <si>
    <t>CARGOS</t>
  </si>
  <si>
    <t>DUPLICADO</t>
  </si>
  <si>
    <t>ASESOR CODIGO 1020 GRADO 10</t>
  </si>
  <si>
    <t>ASESOR CODIGO 1020 GRADO 11</t>
  </si>
  <si>
    <t>ASESOR CODIGO 1020 GRADO 12</t>
  </si>
  <si>
    <t>ASESOR CODIGO 1020 GRADO 13</t>
  </si>
  <si>
    <t>ASESOR CODIGO 1020 GRADO 16</t>
  </si>
  <si>
    <t>ASESOR CODIGO 1020 GRADO 18</t>
  </si>
  <si>
    <t>ASESOR CODIGO 1020 GRADO 08</t>
  </si>
  <si>
    <t>ASESOR CODIGO 1020 GRADO 09</t>
  </si>
  <si>
    <t>AUXILIAR ADMINISTRATIVO CODIGO 4044 GRADO 10</t>
  </si>
  <si>
    <t>AUXILIAR ADMINISTRATIVO CODIGO 4044 GRADO 09</t>
  </si>
  <si>
    <t>CONDUCTOR MECANICO CODIGO 4103 GRADO 13</t>
  </si>
  <si>
    <t>CONDUCTOR MECANICO CODIGO 4103 GRADO 15</t>
  </si>
  <si>
    <t>CONDUCTOR MECANICO CODIGO 4103 GRADO 19</t>
  </si>
  <si>
    <t>DIRECTIVO CODIGO 0137 GRADO 21 JEFE DE OFICINA</t>
  </si>
  <si>
    <t>DIRECTIVO CODIGO 0150 GRADO 21 SUBDIRECTOR ADM. FINA</t>
  </si>
  <si>
    <t>DIRECTIVO CODIGO 0150 GRADO 21 SUBDIRECTOR TECNICO</t>
  </si>
  <si>
    <t>JEFE DE OFICINA CODIGO 1045 GRADO 16</t>
  </si>
  <si>
    <t>PROFESIONAL ESPECIALIZADO CODIGO 2028 GRADO 13</t>
  </si>
  <si>
    <t>PROFESIONAL ESPECIALIZADO CODIGO 2028 GRADO 14</t>
  </si>
  <si>
    <t>PROFESIONAL ESPECIALIZADO CODIGO 2028 GRADO 15</t>
  </si>
  <si>
    <t>PROFESIONAL ESPECIALIZADO CODIGO 2028 GRADO 16</t>
  </si>
  <si>
    <t>PROFESIONAL ESPECIALIZADO CODIGO 2028 GRADO 17</t>
  </si>
  <si>
    <t>PROFESIONAL ESPECIALIZADO CODIGO 2028 GRADO 19</t>
  </si>
  <si>
    <t>PROFESIONAL ESPECIALIZADO CODIGO 2028 GRADO 21</t>
  </si>
  <si>
    <t>PROFESIONAL ESPECIALIZADO CODIGO 2028 GRADO 24</t>
  </si>
  <si>
    <t>PROFESIONAL UNIVERSITARIO CODIGO 2044 GRADO 05</t>
  </si>
  <si>
    <t>PROFESIONAL UNIVERSITARIO CODIGO 2044 GRADO 06</t>
  </si>
  <si>
    <t>PROFESIONAL UNIVERSITARIO CODIGO 2044 GRADO 07</t>
  </si>
  <si>
    <t>PROFESIONAL UNIVERSITARIO CODIGO 2044 GRADO 11</t>
  </si>
  <si>
    <t>SECRETARIO BILINGÜE CODIGO 4182 GRADO 26</t>
  </si>
  <si>
    <t>SECRETARIO EJECUTIVO CODIGO 4210 GRADO 17</t>
  </si>
  <si>
    <t>SECRETARIO EJECUTIVO CODIGO 4210 GRADO 20</t>
  </si>
  <si>
    <t>SECRETARIO EJECUTIVO CODIGO 4210 GRADO 21</t>
  </si>
  <si>
    <t>SECRETARIO EJECUTIVO CODIGO 4210 GRADO 22</t>
  </si>
  <si>
    <t>SECRETARIO EJECUTIVO CODIGO 4210 GRADO 23</t>
  </si>
  <si>
    <t>SECRETARIO EJECUTIVO DEL DESPA CODIGO 4212 GRADO 25</t>
  </si>
  <si>
    <t>SECRETARIO EJECUTIVO DEL DESPA CODIGO 4215 GRADO 24</t>
  </si>
  <si>
    <t>TECNICO ADMINISTRATIVO CODIGO 3134 GRADO 14</t>
  </si>
  <si>
    <t>TECNICO ADMINISTRATIVO CODIGO 3134 GRADO 16</t>
  </si>
  <si>
    <t>TECNICO ADMINISTRATIVO CODIGO 3134 GRADO 17</t>
  </si>
  <si>
    <t>TECNICO ADMINISTRATIVO CODIGO 3134 GRADO 18</t>
  </si>
  <si>
    <t>SECRETARIO GENERAL ENTIDAD DESCENTRALIZADA CODIGO 0037 GRADO 21</t>
  </si>
  <si>
    <t>JEFE DE OFICINA ASESORA DE PLANEACIÓN CODIGO 1045 GRADO 10</t>
  </si>
  <si>
    <t>JEFE DE OFICINA ASESORA JURÍDICA CODIGO 1045 GRADO 13</t>
  </si>
  <si>
    <t>JEFE DE OFICINA DE CONTROL INTERNO CODIGO 0137 GRADO 17</t>
  </si>
  <si>
    <t>JEFE DE OFICINA DE INFORMÁTICA CODIGO 0137 GRADO 17</t>
  </si>
  <si>
    <t>JEFE DE OFICINA DEL SERVICIO DE PRONÓSTICOS Y ALERTAS CODIGO 0137 GRADO 19</t>
  </si>
  <si>
    <t>SUBDIRECTOR GENERAL ENTIDAD DESCENTRALIZADA CODIGO 0040 GRADO 19</t>
  </si>
  <si>
    <t>TÉCNICO ADMINISTRATIVO CODIGO 3124 GRADO 10</t>
  </si>
  <si>
    <t>TÉCNICO ADMINISTRATIVO CODIGO 3124 GRADO 11</t>
  </si>
  <si>
    <t>TÉCNICO ADMINISTRATIVO CODIGO 3124 GRADO 12</t>
  </si>
  <si>
    <t>TÉCNICO ADMINISTRATIVO CODIGO 3124 GRADO 13</t>
  </si>
  <si>
    <t>TÉCNICO ADMINISTRATIVO CODIGO 3124 GRADO 14</t>
  </si>
  <si>
    <t>TÉCNICO ADMINISTRATIVO CODIGO 3124 GRADO 15</t>
  </si>
  <si>
    <t>TÉCNICO ADMINISTRATIVO CODIGO 3124 GRADO 16</t>
  </si>
  <si>
    <t>TÉCNICO OPERATIVO CODIGO 3132 GRADO 10</t>
  </si>
  <si>
    <t>TÉCNICO OPERATIVO CODIGO 3132 GRADO 11</t>
  </si>
  <si>
    <t>TÉCNICO OPERATIVO CODIGO 3132 GRADO 12</t>
  </si>
  <si>
    <t>PRONOSTICADOR CODIGO 3116 GRADO 12</t>
  </si>
  <si>
    <t>PRONOSTICADOR CODIGO 3116 GRADO 14</t>
  </si>
  <si>
    <t>PRONOSTICADOR CODIGO 3116 GRADO 16</t>
  </si>
  <si>
    <t>RADIOSONDISTA CODIGO 3118 GRADO 10</t>
  </si>
  <si>
    <t>RADIOSONDISTA CODIGO 3118 GRADO 11</t>
  </si>
  <si>
    <t>RADIOSONDISTA CODIGO 3118 GRADO 12</t>
  </si>
  <si>
    <t>OPERARIO CALIFICADO CODIGO 4169 GRADO 11</t>
  </si>
  <si>
    <t>OPERARIO CALIFICADO CODIGO 4169 GRADO 15</t>
  </si>
  <si>
    <t>OPERARIO CALIFICADO CODIGO 4169 GRADO 19</t>
  </si>
  <si>
    <t>SECRETARIO EJECUTIVO CODIGO 4210 GRADO 16</t>
  </si>
  <si>
    <t>SECRETARIO EJECUTIVO CODIGO 4210 GRADO 24</t>
  </si>
  <si>
    <t>AUXILIAR ADMINISTRATIVO CODIGO 4044 GRADO 12</t>
  </si>
  <si>
    <t>AUXILIAR ADMINISTRATIVO CODIGO 4044 GRADO 14</t>
  </si>
  <si>
    <t>AUXILIAR ADMINISTRATIVO CODIGO 4044 GRADO 20</t>
  </si>
  <si>
    <t>AUXILIAR ADMINISTRATIVO CODIGO 4044 GRADO 22</t>
  </si>
  <si>
    <t>AUXILIAR DE PRONÓSTICO CODIGO 3046 GRADO 10</t>
  </si>
  <si>
    <t>AUXILIAR DE PRONÓSTICO CODIGO 3046 GRADO 11</t>
  </si>
  <si>
    <t>AUXILIAR DE PRONÓSTICO CODIGO 3046 GRADO 12</t>
  </si>
  <si>
    <t>AUXILIAR DE PRONÓSTICO CODIGO 3046 GRADO 13</t>
  </si>
  <si>
    <t>AUXILIAR DE PRONÓSTICO CODIGO 3046 GRADO 16</t>
  </si>
  <si>
    <t>MINISTERIO</t>
  </si>
  <si>
    <t>JEFE DE OFICINA CODIGO 137 GRADO 20</t>
  </si>
  <si>
    <t>JEFE DE OFICINA CODIGO 137 GRADO 18</t>
  </si>
  <si>
    <t>JEFE OFICINA ASESORA JURÍDICA CODIGO 1045 GRADO 16</t>
  </si>
  <si>
    <t>SUBDIRECTOR TECNICO CODIGO 150 GRADO 21</t>
  </si>
  <si>
    <t>TÉCNICO ADMINISTRATIVO CODIGO 3124 GRADO 17</t>
  </si>
  <si>
    <t>SUBDIRECTOR ADMINISTRATIVO Y FINANCIERO CODIGO 150 GRADO 21</t>
  </si>
  <si>
    <t>ASESOR CODIGO 1020 GRADO 07</t>
  </si>
  <si>
    <t>PROFESIONAL UNIVERSITARIO CODIGO 2044 GRADO 03</t>
  </si>
  <si>
    <t>PROFESIONAL UNIVERSITARIO CODIGO 2044 GRADO 04</t>
  </si>
  <si>
    <t>PROFESIONAL UNIVERSITARIO CODIGO 2044 GRADO 09</t>
  </si>
  <si>
    <t>TÉCNICO ADMINISTRATIVO CODIGO 3124 GRADO 09</t>
  </si>
  <si>
    <t>TÉCNICO OPERATIVO CODIGO 3132 GRADO 07</t>
  </si>
  <si>
    <t>TÉCNICO OPERATIVO CODIGO 3132 GRADO 09</t>
  </si>
  <si>
    <t>OBSERVADOR DE SUPERFICIE CODIGO 3105 GRADO 05</t>
  </si>
  <si>
    <t>OBSERVADOR DE SUPERFICIE CODIGO 3105 GRADO 06</t>
  </si>
  <si>
    <t>OBSERVADOR DE SUPERFICIE CODIGO 3105 GRADO 07</t>
  </si>
  <si>
    <t>OBSERVADOR DE SUPERFICIE CODIGO 3105 GRADO 08</t>
  </si>
  <si>
    <t>OBSERVADOR DE SUPERFICIE CODIGO 3105 GRADO 09</t>
  </si>
  <si>
    <t>AUXILIAR SERVICIOS GENERALES CODIGO 4064 GRADO 09</t>
  </si>
  <si>
    <t>PROFESIONAL UNIVERSITARIO CODIGO 2044 GRADO 01</t>
  </si>
  <si>
    <t>PROFESIONAL UNIVERSITARIO CODIGO 2044 GRADO 08</t>
  </si>
  <si>
    <t>NIVEL TECNICO</t>
  </si>
  <si>
    <t>ASESOR CODIGO 1020 GRADO 15</t>
  </si>
  <si>
    <t>DIRECTOR GENERAL ANLA CODIGO 0015</t>
  </si>
  <si>
    <t>DIRECTOR GENERAL IDEAM CODIGO 0015 GRADO 23</t>
  </si>
  <si>
    <t>JEFE DE OFICINA ASESORA DE PLANEACIÓN CODIGO 1045 GRADO 16</t>
  </si>
  <si>
    <t>TECNICO ADMINISTRATIVO CODIGO 3134 GRADO 09</t>
  </si>
  <si>
    <t>DIRECCION GENERAL</t>
  </si>
  <si>
    <t xml:space="preserve">DIRECCION GENERAL - GRUPO DE COMUNICACIONES </t>
  </si>
  <si>
    <t>DIRECCION GENERAL - GRUPO DE TECNOLOGIAS DE LA INFORMACION Y LAS COMUNICACIONES</t>
  </si>
  <si>
    <t>DIRECCION GENERAL - OFICINA ASESORA JURIDICA</t>
  </si>
  <si>
    <t>DIRECCION GENERAL - GRUPO DE PREDIOS</t>
  </si>
  <si>
    <t>DIRECCION GENERAL - OFICINA CONTROL  DISCIPLINARIO INTERNO</t>
  </si>
  <si>
    <t>DIRECCION GENERAL - OFICINA ASESORA PLANEACION</t>
  </si>
  <si>
    <t>DIRECCION GENERAL - OFICINA GESTION DEL RIESGO</t>
  </si>
  <si>
    <t>DIRECCION GENERAL - GRUPO DE CONTROL INTERNO</t>
  </si>
  <si>
    <t>SUBDIRECCIÓN DE GESTION Y MANEJO DE AREAS PROTEGIDAS</t>
  </si>
  <si>
    <t>SUBDIRECCIÓN DE GESTION Y MANEJO DE AREAS PROTEGIDAS - GRUPO DE GESTION E INTEGRACION DEL SINAP</t>
  </si>
  <si>
    <t>SUBDIRECCIÓN DE GESTION Y MANEJO DE AREAS PROTEGIDAS - GRUPO DE GESTION DEL CONOCIMIENTO E INNOVACION</t>
  </si>
  <si>
    <t>SUBDIRECCIÓN DE GESTION Y MANEJO DE AREAS PROTEGIDAS - GRUPO DE TRAMITES Y EVALUACION AMBIENTAL</t>
  </si>
  <si>
    <t>SUBDIRECCIÓN DE GESTION Y MANEJO DE AREAS PROTEGIDAS - GRUPO DE PLANEACIÓN Y MANEJO</t>
  </si>
  <si>
    <t>SUBDIRECCIÓN DE SOSTENIBILIDAD Y NEGOCIOS AMBIENTALES</t>
  </si>
  <si>
    <t>SUBDIRECCIÓN ADMINISTRATIVA Y FINANCIERA</t>
  </si>
  <si>
    <t>SUBDIRECCIÓN ADMINISTRATIVA Y FINANCIERA - GRUPO DE PROCESOS CORPORATIVOS</t>
  </si>
  <si>
    <t>SUBDIRECCIÓN ADMINISTRATIVA Y FINANCIERA - GRUPO DE ATENCION AL CIUDADANO</t>
  </si>
  <si>
    <t>SUBDIRECCIÓN ADMINISTRATIVA Y FINANCIERA - GRUPO DE INFRAESTRUCTURA</t>
  </si>
  <si>
    <t>SUBDIRECCIÓN ADMINISTRATIVA Y FINANCIERA - GRUPO DE CONTRATOS</t>
  </si>
  <si>
    <t>SUBDIRECCIÓN ADMINISTRATIVA Y FINANCIERA - GRUPO DE GESTIÓN FINANCIERA</t>
  </si>
  <si>
    <t>SUBDIRECCIÓN ADMINISTRATIVA Y FINANCIERA - GRUPO DE GESTIÓN HUMANA</t>
  </si>
  <si>
    <t>DIRECCION TERRITORIAL AMAZONIA</t>
  </si>
  <si>
    <t>DIRECCION TERRITORIAL ANDES OCCIDENTALES</t>
  </si>
  <si>
    <t>DIRECCION TERRITORIAL ANDES NORORIENTALES</t>
  </si>
  <si>
    <t>DIRECCION TERRITORIAL CARIBE</t>
  </si>
  <si>
    <t>DIRECCION TERRITORIAL ORINOQUIA</t>
  </si>
  <si>
    <t>DIRECCION TERRITORIAL PACIFICO</t>
  </si>
  <si>
    <t>OPERARIO CALIFICADO CODIGO 4169 GRADO 13</t>
  </si>
  <si>
    <t>PROFESIONAL ESPECIALIZADO CODIGO 2028 GRADO 18</t>
  </si>
  <si>
    <t>JEFE DE OFICINA ASESORA JURIDICA CODIGO 1045 GRADO 15</t>
  </si>
  <si>
    <t>PROFESIONAL ESPECIALIZADO CODIGO 2028 GRADO 20</t>
  </si>
  <si>
    <t>SECRETARIO EJECUTIVO CODIGO 4210 GRADO 18</t>
  </si>
  <si>
    <t>JEFE DE OFICINA CODIGO 0137 GRADO 12</t>
  </si>
  <si>
    <t>JEFE DE OFICINA ASESORA DE PLANEACION CODIGO 1045 GRADO 15</t>
  </si>
  <si>
    <t>PROFESIONAL ESPECIALIZADO CODIGO 2028 GRADO 22</t>
  </si>
  <si>
    <t>AUXILIAR ADMINISTRATIVO CODIGO 4044 GRADO 13</t>
  </si>
  <si>
    <t>SUBDIRECTOR TÉCNICO CODIGO 0150 GRADO 17</t>
  </si>
  <si>
    <t>DIRECTOR GENERAL PNNC CODIGO 0015 GRADO 23</t>
  </si>
  <si>
    <t>JEFE DE OFICINA CODIGO 0137 GRADO 15</t>
  </si>
  <si>
    <t>MNINISTERIO</t>
  </si>
  <si>
    <t>-</t>
  </si>
  <si>
    <t>MinAmbientePlanta</t>
  </si>
  <si>
    <t>IDEAMPlanta</t>
  </si>
  <si>
    <t>ANLAPlanta</t>
  </si>
  <si>
    <t>PNNCPlanta</t>
  </si>
  <si>
    <t xml:space="preserve"> DIRECTOR TECNICO CODIGO 0100 GRADO 22</t>
  </si>
  <si>
    <t>DIRECTIVO CODIGO 0035 GRADO 23 -  SECRETARIA GENERAL</t>
  </si>
  <si>
    <t xml:space="preserve"> VICEMINISTRO CODIGO 0020</t>
  </si>
  <si>
    <t>PRÓRROGA</t>
  </si>
  <si>
    <t>OBJETO DEL EVENTO
(Extraído de la Invitación)</t>
  </si>
  <si>
    <t>CONTRATISTA</t>
  </si>
  <si>
    <t>N/A</t>
  </si>
  <si>
    <t>AUXILIAR ADMINISTRATIVO CODIGO 4044 GRADO 11</t>
  </si>
  <si>
    <t>DIRECTOR TERRITORIAL CODIGO 042 GRADO 17</t>
  </si>
  <si>
    <t>JEFE DE ÁREA PROTEGIDA CODIGO 2025 GRADO 21</t>
  </si>
  <si>
    <t>PROFESIONAL UNIVERSITARIO CODIGO 2044 GRADO 02</t>
  </si>
  <si>
    <t>SUBDIRECTOR ADMINISTRATIVO Y FINANCIERO CODIGO 0150 GRADO 17</t>
  </si>
  <si>
    <t>MINAMBIENTE</t>
  </si>
  <si>
    <t>COMISIÓN SERVICIOS</t>
  </si>
  <si>
    <t>COMISIÓN ESTUDIOS</t>
  </si>
  <si>
    <r>
      <rPr>
        <b/>
        <sz val="11"/>
        <color theme="2"/>
        <rFont val="Arial Narrow"/>
        <family val="2"/>
      </rPr>
      <t>Proceso</t>
    </r>
    <r>
      <rPr>
        <sz val="11"/>
        <color theme="2"/>
        <rFont val="Arial Narrow"/>
        <family val="2"/>
      </rPr>
      <t>: Comisiones y Apoyo Logístico</t>
    </r>
  </si>
  <si>
    <r>
      <t>Código:</t>
    </r>
    <r>
      <rPr>
        <sz val="10"/>
        <color theme="1"/>
        <rFont val="Arial Narrow"/>
        <family val="2"/>
      </rPr>
      <t xml:space="preserve"> F-A-CAL-11</t>
    </r>
  </si>
  <si>
    <t>Para el trámite de esta solicitud tener presente el PROCEDIMIENTO - Código: P-A-CAL-02 - TRÁMITE DE COMISIONES DE SERVICIOS Y/O ESTUDIOS AL EXTERIOR FUNCIONARIOS</t>
  </si>
  <si>
    <t>Para el trámite de esta solicitud tener presente el PROCEDIMIENTO - Código: P-A-CAL-03 - TRÁMITE DE AUTORIZACION DE VIAJE AL EXTERIOR CONTRATISTAS</t>
  </si>
  <si>
    <r>
      <t xml:space="preserve">FECHA DE TERMINACIÓN DEL EVENTO
</t>
    </r>
    <r>
      <rPr>
        <sz val="8"/>
        <color theme="1"/>
        <rFont val="Arial Narrow"/>
        <family val="2"/>
      </rPr>
      <t>(DD/MM/AAAA)</t>
    </r>
  </si>
  <si>
    <r>
      <t xml:space="preserve">FECHA DE INICIO DEL EVENTO
</t>
    </r>
    <r>
      <rPr>
        <sz val="8"/>
        <color theme="1"/>
        <rFont val="Arial Narrow"/>
        <family val="2"/>
      </rPr>
      <t>(DD/MM/AAAA)</t>
    </r>
  </si>
  <si>
    <r>
      <t xml:space="preserve">FECHA DE TERMINACIÓN DE LA COMISIÓN 
</t>
    </r>
    <r>
      <rPr>
        <sz val="8"/>
        <color theme="1"/>
        <rFont val="Arial Narrow"/>
        <family val="2"/>
      </rPr>
      <t>(DD/MM/AAAA)</t>
    </r>
  </si>
  <si>
    <r>
      <t xml:space="preserve">Esta información será diligenciada </t>
    </r>
    <r>
      <rPr>
        <b/>
        <sz val="10"/>
        <color theme="1"/>
        <rFont val="Arial Narrow"/>
        <family val="2"/>
      </rPr>
      <t>UNICAMENTE</t>
    </r>
    <r>
      <rPr>
        <sz val="10"/>
        <color theme="1"/>
        <rFont val="Arial Narrow"/>
        <family val="2"/>
      </rPr>
      <t xml:space="preserve"> si durante la ausencia del solicitante el Ministerio debe efectuar un encargo de funciones o designación temporal de coordinación.</t>
    </r>
  </si>
  <si>
    <t>NUMERO DE CDP</t>
  </si>
  <si>
    <t>Fecha  (DD/MM/AAAA)</t>
  </si>
  <si>
    <r>
      <t xml:space="preserve">FECHA DE SOLICITUD </t>
    </r>
    <r>
      <rPr>
        <sz val="8"/>
        <color theme="1"/>
        <rFont val="Arial Narrow"/>
        <family val="2"/>
      </rPr>
      <t>(DD/MM/AAAA)</t>
    </r>
  </si>
  <si>
    <r>
      <t xml:space="preserve">TIPO VINCULACIÓN 
</t>
    </r>
    <r>
      <rPr>
        <sz val="10"/>
        <color theme="1"/>
        <rFont val="Arial Narrow"/>
        <family val="2"/>
      </rPr>
      <t xml:space="preserve"> ( Marque con X)</t>
    </r>
  </si>
  <si>
    <r>
      <t xml:space="preserve"> TIPO DE SOLICITUD
</t>
    </r>
    <r>
      <rPr>
        <sz val="10"/>
        <color theme="1"/>
        <rFont val="Arial Narrow"/>
        <family val="2"/>
      </rPr>
      <t xml:space="preserve"> ( Marque con X)</t>
    </r>
  </si>
  <si>
    <r>
      <t xml:space="preserve">FECHA DE INICIO DE LA COMISIÓN 
</t>
    </r>
    <r>
      <rPr>
        <sz val="8"/>
        <color theme="1"/>
        <rFont val="Arial Narrow"/>
        <family val="2"/>
      </rPr>
      <t>(DD/MM/AAAA)</t>
    </r>
  </si>
  <si>
    <r>
      <t xml:space="preserve">Esta información será diligenciada </t>
    </r>
    <r>
      <rPr>
        <b/>
        <sz val="10"/>
        <color theme="1"/>
        <rFont val="Arial Narrow"/>
        <family val="2"/>
      </rPr>
      <t>UNICAMENTE</t>
    </r>
    <r>
      <rPr>
        <sz val="10"/>
        <color theme="1"/>
        <rFont val="Arial Narrow"/>
        <family val="2"/>
      </rPr>
      <t xml:space="preserve"> si el evento </t>
    </r>
    <r>
      <rPr>
        <b/>
        <sz val="10"/>
        <color theme="1"/>
        <rFont val="Arial Narrow"/>
        <family val="2"/>
      </rPr>
      <t>NO</t>
    </r>
    <r>
      <rPr>
        <sz val="10"/>
        <color theme="1"/>
        <rFont val="Arial Narrow"/>
        <family val="2"/>
      </rPr>
      <t xml:space="preserve"> cuenta con financiacion de gastos de tiquetes y/o viáticos</t>
    </r>
  </si>
  <si>
    <t>FECHA (DD/MM/AAAA)</t>
  </si>
  <si>
    <t>Este campo se encuentra formulado (NO EDITAR)</t>
  </si>
  <si>
    <t>INSTRUCTIVO</t>
  </si>
  <si>
    <t>(Justificar la idoneidad del comisionado, basado en sus capacidades, experiencia profesional/técnica y las funciones u obligaciones que estén directamente relacionadas con el evento)</t>
  </si>
  <si>
    <t>(Indicar el beneficio o impacto que el Ministerio o entidad Adscrita aportará con la participación del comisionado en dicho evento, y a su vez, cómo contribuirá el espacio en que va a participar a la misión del ministerio de ambiente, como por ejemplo: lograr cooperación, conseguir financiación, aprobación de proyectos)</t>
  </si>
  <si>
    <t>Corresponde a la fecha de cumplimiento de los requisitos de ejecución - SECOP II</t>
  </si>
  <si>
    <t>Diligencie el número de contrato que le asignó el SECOP II</t>
  </si>
  <si>
    <t>¿Participa menos días en el evento?</t>
  </si>
  <si>
    <t>¿El solicitante requiere viáticos?</t>
  </si>
  <si>
    <t xml:space="preserve">y con la misma busca el cumplimiento de: </t>
  </si>
  <si>
    <t>Fecha en la cual se diligencia el presente formato</t>
  </si>
  <si>
    <t xml:space="preserve">CERTIFICAMOS QUE LA PRESENTE SOLICITUD DE AUTORIZACIÓN DE VIAJE AL EXTERIOR GUARDA RELACIÓN CON EL OBJETO DEL CONTRATO O CON LAS OBLIGACIONES CONTRACTUALES, ASI COMO QUE DICHA PARTICIPACIÓN NO SE PODRÁ REALIZAR POR MEDIOS VIRTUALES. </t>
  </si>
  <si>
    <t>NA</t>
  </si>
  <si>
    <t>Ministro/a, Viceministro/a, Jefe de Oficina, Director/a, Subdirector/a.
Para el caso de funcionarios de ANLA, IDEAM y PNN, firma el Director General según corresponda. 
Para el caso de contratistas quien firma es el supervisor del contrato, registrado en la Plataforma SECOP.</t>
  </si>
  <si>
    <r>
      <t xml:space="preserve">AGENDA PARA EL DESARROLLO COMISIÓN 
</t>
    </r>
    <r>
      <rPr>
        <b/>
        <sz val="9"/>
        <rFont val="Arial Narrow"/>
        <family val="2"/>
      </rPr>
      <t>(Se debe diligenciar de acuerdo al número de días aprobados para la comisión, desde el desplazamiento internacional )</t>
    </r>
  </si>
  <si>
    <t xml:space="preserve">Una vez diligenciado por completo el presente formato, guardar en PDF y firmar de manera electrónica. </t>
  </si>
  <si>
    <r>
      <t xml:space="preserve">Versión: </t>
    </r>
    <r>
      <rPr>
        <sz val="11"/>
        <color theme="1"/>
        <rFont val="Arial Narrow"/>
        <family val="2"/>
      </rPr>
      <t>1</t>
    </r>
  </si>
  <si>
    <r>
      <t xml:space="preserve">Vigencia: </t>
    </r>
    <r>
      <rPr>
        <sz val="11"/>
        <color theme="1"/>
        <rFont val="Arial Narrow"/>
        <family val="2"/>
      </rPr>
      <t>16/04/2024</t>
    </r>
  </si>
  <si>
    <r>
      <t>Código:</t>
    </r>
    <r>
      <rPr>
        <sz val="11"/>
        <color theme="1"/>
        <rFont val="Arial Narrow"/>
        <family val="2"/>
      </rPr>
      <t xml:space="preserve"> F-A-CAL-11</t>
    </r>
  </si>
  <si>
    <r>
      <t xml:space="preserve">FECHA DE SOLICITUD </t>
    </r>
    <r>
      <rPr>
        <sz val="11"/>
        <color theme="1"/>
        <rFont val="Arial Narrow"/>
        <family val="2"/>
      </rPr>
      <t>(DD/MM/AAAA)</t>
    </r>
  </si>
  <si>
    <r>
      <t xml:space="preserve">TIPO VINCULACIÓN 
</t>
    </r>
    <r>
      <rPr>
        <sz val="11"/>
        <color theme="1"/>
        <rFont val="Arial Narrow"/>
        <family val="2"/>
      </rPr>
      <t xml:space="preserve"> ( Marque con X)</t>
    </r>
  </si>
  <si>
    <r>
      <t xml:space="preserve"> TIPO DE SOLICITUD
</t>
    </r>
    <r>
      <rPr>
        <sz val="11"/>
        <color theme="1"/>
        <rFont val="Arial Narrow"/>
        <family val="2"/>
      </rPr>
      <t xml:space="preserve"> ( Marque con X)</t>
    </r>
  </si>
  <si>
    <r>
      <t xml:space="preserve">FECHA DE INICIO DEL EVENTO
</t>
    </r>
    <r>
      <rPr>
        <sz val="11"/>
        <color theme="1"/>
        <rFont val="Arial Narrow"/>
        <family val="2"/>
      </rPr>
      <t>(DD/MM/AAAA)</t>
    </r>
  </si>
  <si>
    <r>
      <t xml:space="preserve">FECHA DE TERMINACIÓN DEL EVENTO
</t>
    </r>
    <r>
      <rPr>
        <sz val="11"/>
        <color theme="1"/>
        <rFont val="Arial Narrow"/>
        <family val="2"/>
      </rPr>
      <t>(DD/MM/AAAA)</t>
    </r>
  </si>
  <si>
    <r>
      <t xml:space="preserve">FECHA DE INICIO DE LA COMISIÓN 
</t>
    </r>
    <r>
      <rPr>
        <sz val="11"/>
        <color theme="1"/>
        <rFont val="Arial Narrow"/>
        <family val="2"/>
      </rPr>
      <t>(DD/MM/AAAA)</t>
    </r>
  </si>
  <si>
    <r>
      <t xml:space="preserve">FECHA DE TERMINACIÓN DE LA COMISIÓN 
</t>
    </r>
    <r>
      <rPr>
        <sz val="11"/>
        <color theme="1"/>
        <rFont val="Arial Narrow"/>
        <family val="2"/>
      </rPr>
      <t>(DD/MM/AAAA)</t>
    </r>
  </si>
  <si>
    <r>
      <t xml:space="preserve">Esta información será diligenciada </t>
    </r>
    <r>
      <rPr>
        <b/>
        <sz val="11"/>
        <color theme="1"/>
        <rFont val="Arial Narrow"/>
        <family val="2"/>
      </rPr>
      <t>UNICAMENTE</t>
    </r>
    <r>
      <rPr>
        <sz val="11"/>
        <color theme="1"/>
        <rFont val="Arial Narrow"/>
        <family val="2"/>
      </rPr>
      <t xml:space="preserve"> si el evento </t>
    </r>
    <r>
      <rPr>
        <b/>
        <sz val="11"/>
        <color theme="1"/>
        <rFont val="Arial Narrow"/>
        <family val="2"/>
      </rPr>
      <t>NO</t>
    </r>
    <r>
      <rPr>
        <sz val="11"/>
        <color theme="1"/>
        <rFont val="Arial Narrow"/>
        <family val="2"/>
      </rPr>
      <t xml:space="preserve"> cuenta con financiación de gastos de tiquetes y/o viáticos</t>
    </r>
  </si>
  <si>
    <r>
      <t>y con la misma busca el cumplimiento de:</t>
    </r>
    <r>
      <rPr>
        <b/>
        <sz val="11"/>
        <color theme="9" tint="-0.249977111117893"/>
        <rFont val="Arial Narrow"/>
        <family val="2"/>
      </rPr>
      <t xml:space="preserve"> (Indicar una o dos funciones de la dependencia y meta del plan de desarrollo o meta del plan de acción de la entidad que se pretende cumplir con la participación).</t>
    </r>
  </si>
  <si>
    <r>
      <t xml:space="preserve">Cuyo objeto esencial corresponde a: </t>
    </r>
    <r>
      <rPr>
        <b/>
        <sz val="11"/>
        <color theme="9" tint="-0.249977111117893"/>
        <rFont val="Arial Narrow"/>
        <family val="2"/>
      </rPr>
      <t>(Describir el objetivo principal de la comisión, ponencias, negociaciones, intercambio de experiencias, etc.; corresponde a la actividad principal que realizará el comisionado, siendo esta totalmente diferente al objeto del evento).</t>
    </r>
  </si>
  <si>
    <t>Registrar la fecha de inicio del evento según carta de invitación.</t>
  </si>
  <si>
    <t>Registrar la fecha de terminación del evento según carta de invitación.</t>
  </si>
  <si>
    <t>En dado caso que participe menos días de los previstos en el evento diligenciar SI, de lo contrario NO.</t>
  </si>
  <si>
    <t xml:space="preserve">Corresponde a la fecha de salida del vuelo internacional. </t>
  </si>
  <si>
    <t xml:space="preserve">Corresponde a la fecha de llegada del vuelo internacional. </t>
  </si>
  <si>
    <t xml:space="preserve">Registrar el valor de la matricula o inscripción, o de ser beneficiario de una beca, describir que cubre la misma. </t>
  </si>
  <si>
    <t>Diligenciar el número de días a reconocer viáticos.</t>
  </si>
  <si>
    <t xml:space="preserve">Diligenciar la fecha de consulta de la TRM, link de consulta: https://www.banrep.gov.co/es/estadisticas/trm </t>
  </si>
  <si>
    <t xml:space="preserve">Diligenciar la Tasa de cambio representativa del mercado (TRM), conforme al registro del Link https://www.banrep.gov.co/es/estadisticas/trm </t>
  </si>
  <si>
    <t>Esta información será diligenciada UNICAMENTE si durante la ausencia del solicitante el Ministerio debe efectuar un encargo de funciones o designación temporal de coordinación.</t>
  </si>
  <si>
    <t>Diligenciar en dado caso de tener alguna observación, de lo contrario NA</t>
  </si>
  <si>
    <t xml:space="preserve">Una vez diligenciado por completo el presente formato, guardar en PDF y firmar de manera electrónica. - Firma del Coordinador de Talento Humano o quien haga sus Veces </t>
  </si>
  <si>
    <t>Una vez diligenciado por completo el presente formato, guardar en PDF y firmar de manera electrónica - Firma del Funcionario a Encargar o Designar Coordinación.</t>
  </si>
  <si>
    <t>PORCENTAJE FINANCIACION
Funcionarios 90%
Contratistas 70%</t>
  </si>
  <si>
    <r>
      <t xml:space="preserve">Es su responsabilidad diligenciar cuidadosamente toda la información de este formato y del jefe inmediato / supervisor revisar la misma.
</t>
    </r>
    <r>
      <rPr>
        <b/>
        <u/>
        <sz val="14"/>
        <color rgb="FFFF0000"/>
        <rFont val="Arial Narrow"/>
        <family val="2"/>
      </rPr>
      <t xml:space="preserve">La exactitud y precisión de la información NO es responsabilidad del Grupo de Comisiones y Apoyo Logístico. </t>
    </r>
  </si>
  <si>
    <t xml:space="preserve">SÓLO SI APLICA debe marcar con una X, de lo contrario dejar vacío. </t>
  </si>
  <si>
    <t xml:space="preserve">SELECCIONE en la lista desplegable, la entidad a la que pertenece el solicitante (comisionado). </t>
  </si>
  <si>
    <t>(NO EDITAR)
Este campo se encuentra formulado</t>
  </si>
  <si>
    <t xml:space="preserve">SELECCIONE en la lista desplegable, la dependencia a la que pertenece el solicitante (comisionado). </t>
  </si>
  <si>
    <t>Aplica SÓLO PARA FUNCIONARIOS caso en el que debe marcar con una X, de lo contrario dejar vacío.</t>
  </si>
  <si>
    <t>Diligencie el valor de sus honorarios mensuales</t>
  </si>
  <si>
    <t>Registre la fecha de finalización de su contrato - SECOP II</t>
  </si>
  <si>
    <t>Aplica SÓLO PARA CONTRATISTAS MinAmbiente y debe marcar con una X, de lo contrario dejar vacío.</t>
  </si>
  <si>
    <t xml:space="preserve">SÓLO SI APLICA debe marcar con una X, de lo contrario dejar vacío.   </t>
  </si>
  <si>
    <t>De ser una prorroga, deberá anotar en este espacio el Numero de Radicado Autorización DAPRE para el caso de servidores públicos, o el consecutivo de ULISES para el caso de contratistas, de la comisión inicial.</t>
  </si>
  <si>
    <t>SELECCIONE en la lista desplegable, el cargo que desempeña el solicitante. Para el caso de Contratistas MinAmbiente, deberá seleccionar N/A</t>
  </si>
  <si>
    <t>SELECCIONE en la lista desplegable: SI, NO o PARCIAL según sea el caso</t>
  </si>
  <si>
    <t>DILIGENCIE el nombre del invitante o el organizador del evento</t>
  </si>
  <si>
    <t>DILIGENCIE el nombre del evento, tal cual lo indique la carta de invitación o convocatoria</t>
  </si>
  <si>
    <t xml:space="preserve">DILIGENCIE el objeto del evento, tal cual lo indique la carta de invitación o convocatoria. </t>
  </si>
  <si>
    <t>SELECCIONE en la lista desplegable: SI o NO, según sea el caso</t>
  </si>
  <si>
    <t xml:space="preserve">SELECCIONE en la lista desplegable, el país principal donde se desarrollará la comisión. </t>
  </si>
  <si>
    <t xml:space="preserve">DILIGENCIE la(s) ciudades donde se desarrollará la comisión. </t>
  </si>
  <si>
    <t>Anotar el nombre del organismo internacional o gobierno extranjero que sufragara los tiquetes aéreos, de lo contrario N/A</t>
  </si>
  <si>
    <t>Anotar el nombre del organismo internacional o gobierno extranjero que sufragara los viáticos, de lo contrario N/A</t>
  </si>
  <si>
    <t xml:space="preserve">Describir el nombre de la entidad que sufragará los gastos de la comisión de estudios, de ser una beca, mencionar la institución que la patrocina.  </t>
  </si>
  <si>
    <t>SELECCIONE en la lista desplegable: SI, en caso que el Ministerio o entidad Adscrita suministre los tiquetes aéreos, de lo contrario seleccionar NO</t>
  </si>
  <si>
    <t>SELECCIONE en la lista desplegable: SI, en caso que el Ministerio o entidad Adscrita suministre los viáticos, de lo contrario seleccionar NO</t>
  </si>
  <si>
    <t>Debe diligenciar el valor de la cotización indicada por el Grupo de Comisiones, o la agencia correspondiente de IDEAM, ANLA, PNNC, según sea el caso.</t>
  </si>
  <si>
    <t>SÓLO APLICA PARA ENTIDADES ADSCRITAS (ANLA, IDEAM, PNNC). Diligenciar el número del contrato de suministro de tiquetes.</t>
  </si>
  <si>
    <t xml:space="preserve">SÓLO APLICA SI EL INVITANTE NO SUFRAGA VIÁTICOS Diligenciar el número de CDP, que se afectará presupuestalmente para reconocer los viáticos. </t>
  </si>
  <si>
    <t>SÓLO APLICA PARA ENTIDADES ADSCRITAS (ANLA, IDEAM, PNNC). Diligenciar el nombre del proveedor del contrato de suministro de tiquetes.</t>
  </si>
  <si>
    <t xml:space="preserve">SÓLO APLICA SI EL INVITANTE NO SUFRAGA VIÁTICOS. Diligenciar la fecha del CDP, que se afectará para reconocer los viáticos. </t>
  </si>
  <si>
    <t>SELECCIONE en la lista desplegable: SI, en caso que durante la ausencia del solicitante se requiere efectuar un encargo de funciones o asignación de coordinación, de lo contrario seleccionar NO</t>
  </si>
  <si>
    <t>DILIGENCIE sus nombres y apellidos completos como aparece en su documento de identidad del encargado</t>
  </si>
  <si>
    <t>SELECCIONE en la lista desplegable, el cargo que desempeña el Funcionario a Encargar o Designar Coordinación.</t>
  </si>
  <si>
    <t xml:space="preserve">DILIGENCIE sus nombres y apellidos completos como aparece en su documento de identidad. </t>
  </si>
  <si>
    <t>DILIGENCIE el número de su documento de identidad.</t>
  </si>
  <si>
    <t>DILIGENCIE el número de documento de identidad del Funcionario a Encargar o Designar Coordinación.</t>
  </si>
  <si>
    <t>SÓLO SI APLICA debe marcar con una X, de lo contrario dejar vacío y marcar una X la casilla NO</t>
  </si>
  <si>
    <t>DILIGENCIE nombre completo del (la) Coordinador (a) de Talento Humano o quien haga sus veces.</t>
  </si>
  <si>
    <t>Describa la franja horaria de participación según la agenda del evento. Ejemplo (6:00 a.m. – 8:00 pm), 
En caso de NO ocupar todas las filas, diligenciar con la sigla de No Aplica (N/A), para que no queden espacios en blanco.</t>
  </si>
  <si>
    <t>Describa de la fecha en que se realizará la actividad de la agenda, desde el inicio hasta la llegada del desplazamiento internacional.
En caso de NO ocupar todas las filas, diligenciar con la sigla de No Aplica (N/A), para que no queden espacios en blanco.</t>
  </si>
  <si>
    <t>Los siguientes campos deben ser diligenciados UNICAMENTE por el Grupo de Talento Humano</t>
  </si>
  <si>
    <t>Describa de manera puntual, especifica y concreta  la actividad a realizar conforme a la agenda emitida para el evento a participar, desde el inicio hasta la llegada del desplazamiento internacional.
En caso de NO ocupar todas las filas, diligenciar con la sigla de No Aplica (N/A), para que no queden espacios en blanco.</t>
  </si>
  <si>
    <t>FIRMA JEFE INMEDIATO / SUPERVISOR</t>
  </si>
  <si>
    <t xml:space="preserve">En caso de ser múltiple destino, describir los países destino de la comisión con las respectivas ciudades, En caso que la comisión no sea financiada por organismo internacional o gobierno extranjero y requiera viáticos, esta información deberá ser diligenciada de manera manual, con el apoyo del GCAL. </t>
  </si>
  <si>
    <t xml:space="preserve">Cuyo objeto esencial corresponde a: </t>
  </si>
  <si>
    <t xml:space="preserve">NOTA: No se reconocen viáticos cuando el comisionado pernocta en desplazamiento aéreo. Adicionalmente para el caso de los funcionarios de Ambiente o Adscritas, estos se pagarán con la TRM de la fecha de aprobación de la comisión en el aplicativo DAPRE, y para el caso de contratistas estos se pagarán con la fecha de registro en el aplicativo ULISES, por lo que el valor en pesos colombianos de los viáticos calculados en este documento, es un valor estimado y puede variar. </t>
  </si>
  <si>
    <t>DIREC. DE ASUNTOS AMBIENTALES SECTORIAL Y URBANA - GRUPO DE PRODUCCIÓN Y CONSUMO RESPONSABLE Y SECTOR AGROPECUARIO</t>
  </si>
  <si>
    <t>DIREC. DE ASUNTOS AMBIENTALES SECTORIAL Y URBANA - GRUPO DE SUSTANCIAS QUIMICAS, RESIDUOS PELIGROSOS Y UNIDAD TECNICA DE OZONO - UTO</t>
  </si>
  <si>
    <t>DIREC. DE ASUNTOS AMBIENTALES SECTORIAL Y URBANA - GRUPO DE GESTIÓN AMBIENTAL URBANA</t>
  </si>
  <si>
    <t>DIREC. DE ASUNTOS AMBIENTALES SECTORIAL Y URBANA - GRUPO DE HIDROCARBUROS, MINERIA Y ENERGETICO</t>
  </si>
  <si>
    <t>DIREC. DE ASUNTOS AMBIENTALES SECTORIAL Y URBANA - GRUPO GESTIÓN INTEGRAL DE RESIDUOS Y PASIVOS AMBIENTALES</t>
  </si>
  <si>
    <t>Observaciones:</t>
  </si>
  <si>
    <t>Conceptos financiados</t>
  </si>
  <si>
    <t>Reconocimiento para funcionarios</t>
  </si>
  <si>
    <t>Reconocimiento para Contratistas</t>
  </si>
  <si>
    <t>Reconocimiento de los tres alimentos del día, sin sufragar ningún valor por concepto de alojamiento y transporte terrestre.</t>
  </si>
  <si>
    <t>Reconocimiento del costo de alojamiento, sin sufragar ningún valor por concepto de alimentación o transporte terrestre.</t>
  </si>
  <si>
    <t>Reconocimiento de alojamiento, transporte terrestre y uno (1) de los tres (3) alimentos del día.</t>
  </si>
  <si>
    <t>Reconocimiento de alojamiento, transporte terrestre y dos (2) de los tres (3) alimentos del día.</t>
  </si>
  <si>
    <t>Reconocimiento de alojamiento y uno (1) de los tres (3) alimentos del día, sin sufragar ningún valor por transporte terrestre.</t>
  </si>
  <si>
    <t>Reconocimiento de alojamiento y dos (2) de los tres (3) alimentos del día, sin sufragar ningún valor por transporte terrestre.</t>
  </si>
  <si>
    <t>Reconocimiento de alojamiento y de los tres (3) alimentos del día, sin ningún valor por concepto de transporte terrestre requerido.</t>
  </si>
  <si>
    <t>TOTAL USD NETOS</t>
  </si>
  <si>
    <t>APLICA PROPORCIONALIDAD</t>
  </si>
  <si>
    <r>
      <t xml:space="preserve">VALOR TIQUETES 
</t>
    </r>
    <r>
      <rPr>
        <b/>
        <sz val="8"/>
        <color theme="1"/>
        <rFont val="Arial Narrow"/>
        <family val="2"/>
      </rPr>
      <t>(COTIZACIÓN EN LA TARIFA MAS ECONOMICA DEL MERCADO)</t>
    </r>
  </si>
  <si>
    <t>% PROPORCIONAL</t>
  </si>
  <si>
    <t>SELECCIONE en la lista desplegable: la proporcionalidad que corresponda</t>
  </si>
  <si>
    <t xml:space="preserve">JUSTIFICACIÓN PARA EL TRÁMITE DE COMISIÓN O AUTORIZACIÓN DE VIAJE AL EXTERIOR </t>
  </si>
  <si>
    <t>SALARIO 2025</t>
  </si>
  <si>
    <t>Versión: 3</t>
  </si>
  <si>
    <r>
      <t>Vigencia:</t>
    </r>
    <r>
      <rPr>
        <sz val="10"/>
        <color theme="1"/>
        <rFont val="Arial Narrow"/>
        <family val="2"/>
      </rPr>
      <t xml:space="preserve"> 07/07/2025</t>
    </r>
  </si>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</sst>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 #,##0.00_-;\-&quot;$&quot;\ * #,##0.00_-;_-&quot;$&quot;\ * &quot;-&quot;??_-;_-@_-"/>
    <numFmt numFmtId="43" formatCode="_-* #,##0.00_-;\-* #,##0.00_-;_-* &quot;-&quot;??_-;_-@_-"/>
    <numFmt numFmtId="164" formatCode="d/m/yyyy"/>
    <numFmt numFmtId="165" formatCode="_([$$-240A]\ * #,##0_);_([$$-240A]\ * \(#,##0\);_([$$-240A]\ * &quot;-&quot;_);_(@_)"/>
    <numFmt numFmtId="166" formatCode="_-* #,##0.0_-;\-* #,##0.0_-;_-* &quot;-&quot;??_-;_-@_-"/>
    <numFmt numFmtId="167" formatCode="&quot;$&quot;\ #,##0.00;[Red]&quot;$&quot;\ #,##0.00"/>
    <numFmt numFmtId="168" formatCode="_-&quot;$&quot;\ * #,##0_-;\-&quot;$&quot;\ * #,##0_-;_-&quot;$&quot;\ * &quot;-&quot;??_-;_-@_-"/>
    <numFmt numFmtId="169" formatCode="_-[$USD]\ * #,##0_-;\-[$USD]\ * #,##0_-;_-[$USD]\ * &quot;-&quot;??_-;_-@_-"/>
    <numFmt numFmtId="170" formatCode="_-[$USD]\ * #,##0.00_-;\-[$USD]\ * #,##0.00_-;_-[$USD]\ * &quot;-&quot;??_-;_-@_-"/>
    <numFmt numFmtId="171" formatCode="[$-240A]h:mm:ss\ AM/PM"/>
    <numFmt numFmtId="172" formatCode="_-* #,##0_-;\-* #,##0_-;_-* &quot;-&quot;??_-;_-@_-"/>
    <numFmt numFmtId="173" formatCode="[$-F400]h:mm:ss\ AM/PM"/>
  </numFmts>
  <fonts count="38" x14ac:knownFonts="1">
    <font>
      <sz val="10"/>
      <color rgb="FF000000"/>
      <name val="Arial"/>
    </font>
    <font>
      <sz val="9"/>
      <color theme="1"/>
      <name val="Arial Narrow"/>
      <family val="2"/>
    </font>
    <font>
      <b/>
      <sz val="9"/>
      <color theme="1"/>
      <name val="Arial Narrow"/>
      <family val="2"/>
    </font>
    <font>
      <sz val="10"/>
      <color rgb="FF000000"/>
      <name val="Arial"/>
      <family val="2"/>
    </font>
    <font>
      <sz val="10"/>
      <color rgb="FF000000"/>
      <name val="Arial"/>
      <family val="2"/>
    </font>
    <font>
      <sz val="10"/>
      <color rgb="FF000000"/>
      <name val="Arial"/>
      <family val="2"/>
    </font>
    <font>
      <sz val="10"/>
      <color theme="1"/>
      <name val="Arial Narrow"/>
      <family val="2"/>
    </font>
    <font>
      <sz val="11"/>
      <color rgb="FF000000"/>
      <name val="Calibri"/>
      <family val="2"/>
    </font>
    <font>
      <b/>
      <sz val="10"/>
      <color theme="1"/>
      <name val="Arial Narrow"/>
      <family val="2"/>
    </font>
    <font>
      <sz val="9"/>
      <color rgb="FFFF0000"/>
      <name val="Arial Narrow"/>
      <family val="2"/>
    </font>
    <font>
      <sz val="11"/>
      <color theme="1"/>
      <name val="Arial Narrow"/>
      <family val="2"/>
    </font>
    <font>
      <sz val="12"/>
      <color theme="1"/>
      <name val="Arial Narrow"/>
      <family val="2"/>
    </font>
    <font>
      <b/>
      <sz val="11"/>
      <name val="Arial Narrow"/>
      <family val="2"/>
    </font>
    <font>
      <b/>
      <sz val="12"/>
      <name val="Arial Narrow"/>
      <family val="2"/>
    </font>
    <font>
      <sz val="11"/>
      <color theme="2"/>
      <name val="Arial Narrow"/>
      <family val="2"/>
    </font>
    <font>
      <b/>
      <sz val="11"/>
      <color theme="2"/>
      <name val="Arial Narrow"/>
      <family val="2"/>
    </font>
    <font>
      <b/>
      <sz val="11"/>
      <color theme="1"/>
      <name val="Arial Narrow"/>
      <family val="2"/>
    </font>
    <font>
      <b/>
      <u/>
      <sz val="10"/>
      <color theme="1"/>
      <name val="Arial Narrow"/>
      <family val="2"/>
    </font>
    <font>
      <sz val="8"/>
      <color theme="1"/>
      <name val="Arial Narrow"/>
      <family val="2"/>
    </font>
    <font>
      <sz val="7"/>
      <color theme="1"/>
      <name val="Arial Narrow"/>
      <family val="2"/>
    </font>
    <font>
      <sz val="10"/>
      <color theme="0" tint="-0.34998626667073579"/>
      <name val="Arial Narrow"/>
      <family val="2"/>
    </font>
    <font>
      <b/>
      <sz val="8"/>
      <color theme="1"/>
      <name val="Arial Narrow"/>
      <family val="2"/>
    </font>
    <font>
      <b/>
      <sz val="10"/>
      <name val="Arial Narrow"/>
      <family val="2"/>
    </font>
    <font>
      <b/>
      <sz val="10"/>
      <name val="Arial"/>
      <family val="2"/>
    </font>
    <font>
      <b/>
      <sz val="14"/>
      <color rgb="FFFF0000"/>
      <name val="Arial Narrow"/>
      <family val="2"/>
    </font>
    <font>
      <b/>
      <sz val="9"/>
      <name val="Arial Narrow"/>
      <family val="2"/>
    </font>
    <font>
      <b/>
      <sz val="11"/>
      <color theme="9" tint="-0.249977111117893"/>
      <name val="Arial Narrow"/>
      <family val="2"/>
    </font>
    <font>
      <b/>
      <sz val="11"/>
      <name val="Arial"/>
      <family val="2"/>
    </font>
    <font>
      <b/>
      <u/>
      <sz val="11"/>
      <color theme="1"/>
      <name val="Arial Narrow"/>
      <family val="2"/>
    </font>
    <font>
      <b/>
      <sz val="7"/>
      <color theme="1"/>
      <name val="Arial Narrow"/>
      <family val="2"/>
    </font>
    <font>
      <b/>
      <sz val="7"/>
      <color theme="9"/>
      <name val="Arial Narrow"/>
      <family val="2"/>
    </font>
    <font>
      <b/>
      <sz val="28"/>
      <name val="Arial Narrow"/>
      <family val="2"/>
    </font>
    <font>
      <b/>
      <u/>
      <sz val="14"/>
      <color rgb="FFFF0000"/>
      <name val="Arial Narrow"/>
      <family val="2"/>
    </font>
    <font>
      <b/>
      <sz val="7"/>
      <color theme="9" tint="-0.249977111117893"/>
      <name val="Arial Narrow"/>
      <family val="2"/>
    </font>
    <font>
      <sz val="9"/>
      <color indexed="81"/>
      <name val="Tahoma"/>
      <family val="2"/>
    </font>
    <font>
      <b/>
      <sz val="9"/>
      <color indexed="81"/>
      <name val="Tahoma"/>
      <family val="2"/>
    </font>
    <font>
      <b/>
      <sz val="11"/>
      <color rgb="FFFF0000"/>
      <name val="Arial Narrow"/>
      <family val="2"/>
    </font>
    <font>
      <sz val="6"/>
      <color rgb="FF000000"/>
      <name val="Arial"/>
      <family val="2"/>
    </font>
  </fonts>
  <fills count="13">
    <fill>
      <patternFill patternType="none"/>
    </fill>
    <fill>
      <patternFill patternType="gray125"/>
    </fill>
    <fill>
      <patternFill patternType="solid">
        <fgColor theme="0"/>
        <bgColor theme="0"/>
      </patternFill>
    </fill>
    <fill>
      <patternFill patternType="solid">
        <fgColor theme="2"/>
        <bgColor indexed="64"/>
      </patternFill>
    </fill>
    <fill>
      <patternFill patternType="solid">
        <fgColor rgb="FF94BC53"/>
      </patternFill>
    </fill>
    <fill>
      <patternFill patternType="solid">
        <fgColor theme="9"/>
        <bgColor indexed="64"/>
      </patternFill>
    </fill>
    <fill>
      <patternFill patternType="solid">
        <fgColor rgb="FF96BE55"/>
        <bgColor indexed="64"/>
      </patternFill>
    </fill>
    <fill>
      <patternFill patternType="solid">
        <fgColor rgb="FF4D4D4D"/>
        <bgColor indexed="64"/>
      </patternFill>
    </fill>
    <fill>
      <patternFill patternType="solid">
        <fgColor rgb="FFE6E6E6"/>
        <bgColor indexed="64"/>
      </patternFill>
    </fill>
    <fill>
      <patternFill patternType="solid">
        <fgColor rgb="FFFFFF66"/>
        <bgColor indexed="64"/>
      </patternFill>
    </fill>
    <fill>
      <patternFill patternType="solid">
        <fgColor rgb="FFFFC000"/>
        <bgColor indexed="64"/>
      </patternFill>
    </fill>
    <fill>
      <patternFill patternType="solid">
        <fgColor theme="9" tint="0.79998168889431442"/>
        <bgColor theme="0"/>
      </patternFill>
    </fill>
    <fill>
      <patternFill patternType="solid">
        <fgColor theme="9" tint="0.79998168889431442"/>
        <bgColor indexed="64"/>
      </patternFill>
    </fill>
  </fills>
  <borders count="9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bottom style="medium">
        <color indexed="64"/>
      </bottom>
      <diagonal/>
    </border>
    <border>
      <left/>
      <right/>
      <top style="thin">
        <color indexed="64"/>
      </top>
      <bottom style="thin">
        <color rgb="FF000000"/>
      </bottom>
      <diagonal/>
    </border>
    <border>
      <left/>
      <right/>
      <top style="thin">
        <color rgb="FF000000"/>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rgb="FFCCCCCC"/>
      </left>
      <right style="medium">
        <color rgb="FFCCCCCC"/>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bottom style="medium">
        <color indexed="64"/>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thin">
        <color rgb="FF000000"/>
      </top>
      <bottom style="medium">
        <color indexed="64"/>
      </bottom>
      <diagonal/>
    </border>
    <border>
      <left/>
      <right style="thin">
        <color indexed="64"/>
      </right>
      <top style="thin">
        <color rgb="FF000000"/>
      </top>
      <bottom style="medium">
        <color indexed="64"/>
      </bottom>
      <diagonal/>
    </border>
  </borders>
  <cellStyleXfs count="4">
    <xf numFmtId="0" fontId="0" fillId="0" borderId="0"/>
    <xf numFmtId="43" fontId="3" fillId="0" borderId="0" applyFont="0" applyFill="0" applyBorder="0" applyAlignment="0" applyProtection="0"/>
    <xf numFmtId="44" fontId="4" fillId="0" borderId="0" applyFont="0" applyFill="0" applyBorder="0" applyAlignment="0" applyProtection="0"/>
    <xf numFmtId="9" fontId="5" fillId="0" borderId="0" applyFont="0" applyFill="0" applyBorder="0" applyAlignment="0" applyProtection="0"/>
  </cellStyleXfs>
  <cellXfs count="509">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wrapText="1"/>
    </xf>
    <xf numFmtId="0" fontId="2" fillId="0" borderId="0" xfId="0" applyFont="1"/>
    <xf numFmtId="0" fontId="1" fillId="2" borderId="4" xfId="0" applyFont="1" applyFill="1" applyBorder="1" applyAlignment="1">
      <alignment vertical="center" wrapText="1"/>
    </xf>
    <xf numFmtId="0" fontId="3" fillId="0" borderId="0" xfId="0" applyFont="1"/>
    <xf numFmtId="0" fontId="1" fillId="0" borderId="9" xfId="0" applyFont="1" applyBorder="1"/>
    <xf numFmtId="0" fontId="1" fillId="0" borderId="0" xfId="0" applyFont="1" applyAlignment="1">
      <alignment horizontal="center" vertical="center" wrapText="1"/>
    </xf>
    <xf numFmtId="0" fontId="0" fillId="0" borderId="0" xfId="0" applyAlignment="1">
      <alignment wrapText="1"/>
    </xf>
    <xf numFmtId="9" fontId="3" fillId="0" borderId="0" xfId="0" applyNumberFormat="1" applyFont="1"/>
    <xf numFmtId="0" fontId="0" fillId="0" borderId="0" xfId="0" applyAlignment="1">
      <alignment horizontal="center"/>
    </xf>
    <xf numFmtId="44" fontId="0" fillId="0" borderId="0" xfId="2" applyFont="1" applyAlignment="1">
      <alignment horizontal="center" vertical="center"/>
    </xf>
    <xf numFmtId="44" fontId="0" fillId="0" borderId="0" xfId="2" applyFont="1" applyAlignment="1">
      <alignment vertical="center"/>
    </xf>
    <xf numFmtId="44" fontId="0" fillId="0" borderId="0" xfId="2" applyFont="1" applyAlignment="1">
      <alignment vertical="center" wrapText="1"/>
    </xf>
    <xf numFmtId="0" fontId="0" fillId="0" borderId="0" xfId="0" applyAlignment="1">
      <alignment horizontal="left" vertical="center"/>
    </xf>
    <xf numFmtId="0" fontId="1" fillId="2" borderId="12" xfId="0" applyFont="1" applyFill="1" applyBorder="1" applyAlignment="1">
      <alignment horizontal="left" vertical="center" wrapText="1"/>
    </xf>
    <xf numFmtId="44" fontId="3" fillId="0" borderId="0" xfId="2" applyFont="1" applyAlignment="1">
      <alignment vertical="center" wrapText="1"/>
    </xf>
    <xf numFmtId="0" fontId="0" fillId="0" borderId="12" xfId="0" applyBorder="1" applyAlignment="1">
      <alignment horizontal="left" vertical="center"/>
    </xf>
    <xf numFmtId="0" fontId="1" fillId="2" borderId="9" xfId="0" applyFont="1" applyFill="1" applyBorder="1" applyAlignment="1">
      <alignment horizontal="left" vertical="center" wrapText="1"/>
    </xf>
    <xf numFmtId="0" fontId="1" fillId="0" borderId="12" xfId="0" applyFont="1" applyBorder="1" applyAlignment="1">
      <alignment horizontal="left" vertical="center" wrapText="1"/>
    </xf>
    <xf numFmtId="0" fontId="9" fillId="0" borderId="0" xfId="0" applyFont="1"/>
    <xf numFmtId="0" fontId="1" fillId="2" borderId="39" xfId="0"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13" xfId="0" applyFont="1" applyFill="1" applyBorder="1" applyAlignment="1">
      <alignment horizontal="left" vertical="center" wrapText="1"/>
    </xf>
    <xf numFmtId="0" fontId="8" fillId="0" borderId="13" xfId="0" applyFont="1" applyBorder="1" applyAlignment="1">
      <alignment horizontal="center" vertical="center" wrapText="1"/>
    </xf>
    <xf numFmtId="0" fontId="6" fillId="8" borderId="13" xfId="0" applyFont="1" applyFill="1" applyBorder="1" applyAlignment="1">
      <alignment horizontal="center" vertical="center" wrapText="1"/>
    </xf>
    <xf numFmtId="166" fontId="8" fillId="0" borderId="13" xfId="1" applyNumberFormat="1" applyFont="1" applyFill="1" applyBorder="1" applyAlignment="1">
      <alignment horizontal="center" vertical="center"/>
    </xf>
    <xf numFmtId="0" fontId="8" fillId="8" borderId="40" xfId="0" applyFont="1" applyFill="1" applyBorder="1" applyAlignment="1">
      <alignment horizontal="center" vertical="center" wrapText="1"/>
    </xf>
    <xf numFmtId="0" fontId="8" fillId="8" borderId="17" xfId="0" applyFont="1" applyFill="1" applyBorder="1" applyAlignment="1">
      <alignment horizontal="center" wrapText="1"/>
    </xf>
    <xf numFmtId="0" fontId="8" fillId="8" borderId="30" xfId="0" applyFont="1" applyFill="1" applyBorder="1" applyAlignment="1">
      <alignment horizontal="center" vertical="top" wrapText="1"/>
    </xf>
    <xf numFmtId="0" fontId="8" fillId="8" borderId="13" xfId="0" applyFont="1" applyFill="1" applyBorder="1" applyAlignment="1">
      <alignment vertical="center" wrapText="1"/>
    </xf>
    <xf numFmtId="0" fontId="8" fillId="0" borderId="17" xfId="0" applyFont="1" applyBorder="1" applyAlignment="1">
      <alignment horizontal="center" vertical="center" wrapText="1"/>
    </xf>
    <xf numFmtId="14" fontId="22" fillId="0" borderId="13" xfId="0" applyNumberFormat="1"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readingOrder="1"/>
      <protection locked="0"/>
    </xf>
    <xf numFmtId="0" fontId="6" fillId="0" borderId="13" xfId="0" applyFont="1" applyBorder="1" applyAlignment="1" applyProtection="1">
      <alignment horizontal="center" vertical="center" wrapText="1"/>
      <protection locked="0"/>
    </xf>
    <xf numFmtId="14" fontId="8" fillId="0" borderId="13" xfId="0" applyNumberFormat="1" applyFont="1" applyBorder="1" applyAlignment="1" applyProtection="1">
      <alignment vertical="center"/>
      <protection locked="0"/>
    </xf>
    <xf numFmtId="9" fontId="2" fillId="0" borderId="13" xfId="3" applyFont="1" applyBorder="1" applyAlignment="1" applyProtection="1">
      <alignment horizontal="center" vertical="center" wrapText="1"/>
      <protection hidden="1"/>
    </xf>
    <xf numFmtId="168" fontId="8" fillId="0" borderId="13" xfId="2" applyNumberFormat="1" applyFont="1" applyFill="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16" fillId="8" borderId="13" xfId="0" applyFont="1" applyFill="1" applyBorder="1" applyAlignment="1">
      <alignment horizontal="center" vertical="center" wrapText="1"/>
    </xf>
    <xf numFmtId="0" fontId="16" fillId="8" borderId="30" xfId="0" applyFont="1" applyFill="1" applyBorder="1" applyAlignment="1">
      <alignment horizontal="center" vertical="center" wrapText="1"/>
    </xf>
    <xf numFmtId="0" fontId="16" fillId="8" borderId="13" xfId="0" applyFont="1" applyFill="1" applyBorder="1" applyAlignment="1">
      <alignment vertical="center" wrapText="1"/>
    </xf>
    <xf numFmtId="0" fontId="16" fillId="8" borderId="13" xfId="0" applyFont="1" applyFill="1" applyBorder="1" applyAlignment="1">
      <alignment horizontal="left" vertical="center" wrapText="1"/>
    </xf>
    <xf numFmtId="0" fontId="16"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locked="0"/>
    </xf>
    <xf numFmtId="0" fontId="16" fillId="8" borderId="48" xfId="0" applyFont="1" applyFill="1" applyBorder="1" applyAlignment="1">
      <alignment horizontal="center" vertical="center" wrapText="1"/>
    </xf>
    <xf numFmtId="0" fontId="10" fillId="8" borderId="48" xfId="0" applyFont="1" applyFill="1" applyBorder="1" applyAlignment="1">
      <alignment horizontal="center" vertical="center" wrapText="1"/>
    </xf>
    <xf numFmtId="0" fontId="16" fillId="0" borderId="54" xfId="0" applyFont="1" applyBorder="1" applyAlignment="1">
      <alignment horizontal="center" vertical="center" wrapText="1"/>
    </xf>
    <xf numFmtId="0" fontId="3" fillId="0" borderId="0" xfId="0" applyFont="1" applyProtection="1">
      <protection hidden="1"/>
    </xf>
    <xf numFmtId="0" fontId="0" fillId="0" borderId="0" xfId="0" applyProtection="1">
      <protection hidden="1"/>
    </xf>
    <xf numFmtId="0" fontId="7" fillId="0" borderId="0" xfId="0" applyFont="1" applyAlignment="1" applyProtection="1">
      <alignment vertical="center"/>
      <protection hidden="1"/>
    </xf>
    <xf numFmtId="168" fontId="0" fillId="0" borderId="0" xfId="2" applyNumberFormat="1" applyFont="1" applyProtection="1">
      <protection hidden="1"/>
    </xf>
    <xf numFmtId="0" fontId="0" fillId="0" borderId="0" xfId="0" applyAlignment="1" applyProtection="1">
      <alignment horizontal="center" vertical="center"/>
      <protection hidden="1"/>
    </xf>
    <xf numFmtId="0" fontId="0" fillId="0" borderId="0" xfId="0" applyAlignment="1" applyProtection="1">
      <alignment horizontal="center"/>
      <protection hidden="1"/>
    </xf>
    <xf numFmtId="0" fontId="0" fillId="5" borderId="0" xfId="0" applyFill="1" applyAlignment="1" applyProtection="1">
      <alignment horizontal="center"/>
      <protection hidden="1"/>
    </xf>
    <xf numFmtId="166" fontId="29" fillId="9" borderId="49" xfId="1" applyNumberFormat="1" applyFont="1" applyFill="1" applyBorder="1" applyAlignment="1">
      <alignment horizontal="center" vertical="center" wrapText="1"/>
    </xf>
    <xf numFmtId="0" fontId="29" fillId="9" borderId="13" xfId="0" applyFont="1" applyFill="1" applyBorder="1" applyAlignment="1">
      <alignment horizontal="center" vertical="center" wrapText="1"/>
    </xf>
    <xf numFmtId="168" fontId="29" fillId="9" borderId="13" xfId="0" applyNumberFormat="1" applyFont="1" applyFill="1" applyBorder="1" applyAlignment="1" applyProtection="1">
      <alignment horizontal="center" vertical="center" wrapText="1"/>
      <protection hidden="1"/>
    </xf>
    <xf numFmtId="168" fontId="29" fillId="9" borderId="49" xfId="0" applyNumberFormat="1" applyFont="1" applyFill="1" applyBorder="1" applyAlignment="1" applyProtection="1">
      <alignment horizontal="center" vertical="center" wrapText="1"/>
      <protection hidden="1"/>
    </xf>
    <xf numFmtId="14" fontId="33" fillId="0" borderId="13" xfId="0" applyNumberFormat="1" applyFont="1" applyBorder="1" applyAlignment="1" applyProtection="1">
      <alignment horizontal="center" vertical="center" wrapText="1"/>
      <protection locked="0"/>
    </xf>
    <xf numFmtId="0" fontId="33" fillId="0" borderId="13" xfId="0" applyFont="1" applyBorder="1" applyAlignment="1" applyProtection="1">
      <alignment horizontal="center" vertical="center" wrapText="1"/>
      <protection locked="0"/>
    </xf>
    <xf numFmtId="0" fontId="33" fillId="0" borderId="13" xfId="0" applyFont="1" applyBorder="1" applyAlignment="1" applyProtection="1">
      <alignment horizontal="center" vertical="center" wrapText="1" readingOrder="1"/>
      <protection locked="0"/>
    </xf>
    <xf numFmtId="0" fontId="33" fillId="0" borderId="9" xfId="0" applyFont="1" applyBorder="1" applyAlignment="1">
      <alignment horizontal="center" vertical="center" wrapText="1"/>
    </xf>
    <xf numFmtId="0" fontId="33" fillId="0" borderId="43" xfId="0" applyFont="1" applyBorder="1" applyAlignment="1">
      <alignment horizontal="center" vertical="center" wrapText="1"/>
    </xf>
    <xf numFmtId="43" fontId="33" fillId="0" borderId="49" xfId="1" applyFont="1" applyFill="1" applyBorder="1" applyAlignment="1" applyProtection="1">
      <alignment horizontal="center" vertical="center" wrapText="1"/>
      <protection locked="0"/>
    </xf>
    <xf numFmtId="14" fontId="33" fillId="0" borderId="13" xfId="3" applyNumberFormat="1" applyFont="1" applyFill="1" applyBorder="1" applyAlignment="1" applyProtection="1">
      <alignment horizontal="center" vertical="center" wrapText="1"/>
      <protection locked="0"/>
    </xf>
    <xf numFmtId="168" fontId="33" fillId="0" borderId="49" xfId="2" applyNumberFormat="1" applyFont="1" applyBorder="1" applyAlignment="1" applyProtection="1">
      <alignment horizontal="center" vertical="center" wrapText="1"/>
      <protection locked="0"/>
    </xf>
    <xf numFmtId="172" fontId="33" fillId="0" borderId="13" xfId="1" applyNumberFormat="1" applyFont="1" applyBorder="1" applyAlignment="1" applyProtection="1">
      <alignment horizontal="center" vertical="center" wrapText="1"/>
      <protection locked="0"/>
    </xf>
    <xf numFmtId="172" fontId="33" fillId="0" borderId="49" xfId="1" applyNumberFormat="1" applyFont="1" applyBorder="1" applyAlignment="1" applyProtection="1">
      <alignment horizontal="center" vertical="center" wrapText="1"/>
      <protection locked="0"/>
    </xf>
    <xf numFmtId="0" fontId="33" fillId="0" borderId="49" xfId="0" applyFont="1" applyBorder="1" applyAlignment="1">
      <alignment horizontal="center" vertical="center" wrapText="1"/>
    </xf>
    <xf numFmtId="14" fontId="33" fillId="0" borderId="17" xfId="0" applyNumberFormat="1" applyFont="1" applyBorder="1" applyAlignment="1" applyProtection="1">
      <alignment horizontal="center" vertical="center" wrapText="1"/>
      <protection locked="0"/>
    </xf>
    <xf numFmtId="0" fontId="33" fillId="0" borderId="30" xfId="0" applyFont="1" applyBorder="1" applyAlignment="1" applyProtection="1">
      <alignment horizontal="center" vertical="center" wrapText="1"/>
      <protection locked="0"/>
    </xf>
    <xf numFmtId="0" fontId="16" fillId="8" borderId="73" xfId="0" applyFont="1" applyFill="1" applyBorder="1" applyAlignment="1">
      <alignment horizontal="center" vertical="center" wrapText="1"/>
    </xf>
    <xf numFmtId="0" fontId="33" fillId="0" borderId="61" xfId="0" applyFont="1" applyBorder="1" applyAlignment="1" applyProtection="1">
      <alignment horizontal="center" vertical="center" wrapText="1"/>
      <protection locked="0"/>
    </xf>
    <xf numFmtId="0" fontId="16" fillId="8" borderId="67" xfId="0" applyFont="1" applyFill="1" applyBorder="1" applyAlignment="1">
      <alignment horizontal="center" wrapText="1"/>
    </xf>
    <xf numFmtId="0" fontId="33" fillId="0" borderId="76" xfId="0" applyFont="1" applyBorder="1" applyAlignment="1" applyProtection="1">
      <alignment horizontal="center" vertical="center" wrapText="1"/>
      <protection locked="0"/>
    </xf>
    <xf numFmtId="0" fontId="16" fillId="8" borderId="73" xfId="0" applyFont="1" applyFill="1" applyBorder="1" applyAlignment="1">
      <alignment horizontal="center" vertical="top" wrapText="1"/>
    </xf>
    <xf numFmtId="168" fontId="29" fillId="0" borderId="13" xfId="0" applyNumberFormat="1" applyFont="1" applyBorder="1" applyAlignment="1" applyProtection="1">
      <alignment horizontal="center" vertical="center" wrapText="1"/>
      <protection hidden="1"/>
    </xf>
    <xf numFmtId="169" fontId="29" fillId="0" borderId="13" xfId="0" applyNumberFormat="1" applyFont="1" applyBorder="1" applyAlignment="1" applyProtection="1">
      <alignment horizontal="center" vertical="center" wrapText="1"/>
      <protection hidden="1"/>
    </xf>
    <xf numFmtId="170" fontId="29" fillId="0" borderId="13" xfId="0" applyNumberFormat="1" applyFont="1" applyBorder="1" applyAlignment="1" applyProtection="1">
      <alignment horizontal="center" vertical="center" wrapText="1"/>
      <protection hidden="1"/>
    </xf>
    <xf numFmtId="14" fontId="29" fillId="0" borderId="13" xfId="3" applyNumberFormat="1" applyFont="1" applyFill="1" applyBorder="1" applyAlignment="1" applyProtection="1">
      <alignment horizontal="center" vertical="center" wrapText="1"/>
      <protection locked="0"/>
    </xf>
    <xf numFmtId="172" fontId="29" fillId="0" borderId="13" xfId="1" applyNumberFormat="1" applyFont="1" applyBorder="1" applyAlignment="1" applyProtection="1">
      <alignment horizontal="center" vertical="center" wrapText="1"/>
      <protection locked="0"/>
    </xf>
    <xf numFmtId="43" fontId="29" fillId="0" borderId="13" xfId="1" applyFont="1" applyFill="1" applyBorder="1" applyAlignment="1" applyProtection="1">
      <alignment horizontal="center" vertical="center" wrapText="1"/>
      <protection locked="0"/>
    </xf>
    <xf numFmtId="9" fontId="29" fillId="0" borderId="13" xfId="3" applyFont="1" applyBorder="1" applyAlignment="1" applyProtection="1">
      <alignment horizontal="center" vertical="center" wrapText="1"/>
      <protection hidden="1"/>
    </xf>
    <xf numFmtId="170" fontId="29" fillId="0" borderId="13" xfId="0" applyNumberFormat="1" applyFont="1" applyBorder="1" applyAlignment="1" applyProtection="1">
      <alignment horizontal="center" vertical="center"/>
      <protection hidden="1"/>
    </xf>
    <xf numFmtId="168" fontId="29" fillId="0" borderId="13" xfId="2" applyNumberFormat="1" applyFont="1" applyBorder="1" applyAlignment="1" applyProtection="1">
      <alignment horizontal="center" vertical="center" wrapText="1"/>
      <protection locked="0"/>
    </xf>
    <xf numFmtId="168" fontId="29" fillId="0" borderId="13" xfId="0" applyNumberFormat="1" applyFont="1" applyBorder="1" applyAlignment="1" applyProtection="1">
      <alignment horizontal="center" vertical="center"/>
      <protection hidden="1"/>
    </xf>
    <xf numFmtId="14" fontId="29" fillId="0" borderId="13" xfId="0" applyNumberFormat="1" applyFont="1" applyBorder="1" applyAlignment="1" applyProtection="1">
      <alignment horizontal="center" vertical="center"/>
      <protection locked="0"/>
    </xf>
    <xf numFmtId="0" fontId="8" fillId="8" borderId="17" xfId="0" applyFont="1" applyFill="1" applyBorder="1" applyAlignment="1">
      <alignment horizontal="center" vertical="center" wrapText="1"/>
    </xf>
    <xf numFmtId="168" fontId="33" fillId="0" borderId="13" xfId="2" applyNumberFormat="1" applyFont="1" applyFill="1" applyBorder="1" applyAlignment="1" applyProtection="1">
      <alignment horizontal="center" vertical="center" wrapText="1"/>
      <protection locked="0"/>
    </xf>
    <xf numFmtId="0" fontId="1" fillId="0" borderId="4" xfId="0" applyFont="1" applyBorder="1" applyAlignment="1">
      <alignment vertical="center" wrapText="1"/>
    </xf>
    <xf numFmtId="0" fontId="0" fillId="0" borderId="0" xfId="0"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9" fontId="0" fillId="0" borderId="0" xfId="3" applyFont="1" applyProtection="1">
      <protection hidden="1"/>
    </xf>
    <xf numFmtId="0" fontId="37" fillId="5" borderId="0" xfId="0" applyFont="1" applyFill="1" applyAlignment="1" applyProtection="1">
      <alignment horizontal="center" vertical="center" wrapText="1"/>
      <protection hidden="1"/>
    </xf>
    <xf numFmtId="9" fontId="37" fillId="5" borderId="0" xfId="0" applyNumberFormat="1" applyFont="1" applyFill="1" applyAlignment="1" applyProtection="1">
      <alignment horizontal="center" vertical="center" wrapText="1"/>
      <protection hidden="1"/>
    </xf>
    <xf numFmtId="9" fontId="37" fillId="0" borderId="0" xfId="3" applyFont="1" applyAlignment="1" applyProtection="1">
      <alignment vertical="center"/>
      <protection hidden="1"/>
    </xf>
    <xf numFmtId="0" fontId="37" fillId="0" borderId="0" xfId="0" applyFont="1" applyAlignment="1" applyProtection="1">
      <alignment horizontal="center" vertical="center" wrapText="1"/>
      <protection hidden="1"/>
    </xf>
    <xf numFmtId="0" fontId="37" fillId="0" borderId="0" xfId="0" applyFont="1" applyProtection="1">
      <protection hidden="1"/>
    </xf>
    <xf numFmtId="9" fontId="29" fillId="0" borderId="14" xfId="3" applyFont="1" applyBorder="1" applyAlignment="1" applyProtection="1">
      <alignment horizontal="center" vertical="center" wrapText="1"/>
      <protection hidden="1"/>
    </xf>
    <xf numFmtId="3" fontId="0" fillId="10" borderId="0" xfId="0" applyNumberFormat="1" applyFill="1" applyProtection="1">
      <protection hidden="1"/>
    </xf>
    <xf numFmtId="0" fontId="0" fillId="10" borderId="0" xfId="0" applyFill="1" applyProtection="1">
      <protection hidden="1"/>
    </xf>
    <xf numFmtId="0" fontId="1" fillId="11" borderId="12" xfId="0" applyFont="1" applyFill="1" applyBorder="1" applyAlignment="1">
      <alignment horizontal="left" vertical="center" wrapText="1"/>
    </xf>
    <xf numFmtId="44" fontId="0" fillId="12" borderId="0" xfId="2" applyFont="1" applyFill="1" applyAlignment="1">
      <alignment vertical="center"/>
    </xf>
    <xf numFmtId="0" fontId="0" fillId="12" borderId="0" xfId="0" applyFill="1" applyAlignment="1">
      <alignment horizontal="center"/>
    </xf>
    <xf numFmtId="0" fontId="0" fillId="12" borderId="0" xfId="0" applyFill="1"/>
    <xf numFmtId="0" fontId="3" fillId="12" borderId="0" xfId="0" applyFont="1" applyFill="1"/>
    <xf numFmtId="44" fontId="0" fillId="12" borderId="0" xfId="0" applyNumberFormat="1" applyFill="1"/>
    <xf numFmtId="0" fontId="0" fillId="12" borderId="9" xfId="0" applyFill="1" applyBorder="1" applyAlignment="1">
      <alignment horizontal="center"/>
    </xf>
    <xf numFmtId="44" fontId="3" fillId="12" borderId="0" xfId="2" applyFont="1" applyFill="1" applyAlignment="1">
      <alignment vertical="center" wrapText="1"/>
    </xf>
    <xf numFmtId="44" fontId="0" fillId="12" borderId="0" xfId="2" applyFont="1" applyFill="1" applyAlignment="1">
      <alignment vertical="center" wrapText="1"/>
    </xf>
    <xf numFmtId="0" fontId="1" fillId="12" borderId="12" xfId="0" applyFont="1" applyFill="1" applyBorder="1" applyAlignment="1">
      <alignment horizontal="left" vertical="center" wrapText="1"/>
    </xf>
    <xf numFmtId="0" fontId="1" fillId="0" borderId="1" xfId="0" applyFont="1" applyBorder="1" applyAlignment="1" applyProtection="1">
      <alignment horizontal="justify" vertical="center" wrapText="1"/>
      <protection locked="0"/>
    </xf>
    <xf numFmtId="0" fontId="1" fillId="0" borderId="5" xfId="0" applyFont="1" applyBorder="1" applyAlignment="1" applyProtection="1">
      <alignment horizontal="justify" vertical="center" wrapText="1"/>
      <protection locked="0"/>
    </xf>
    <xf numFmtId="0" fontId="1" fillId="0" borderId="86" xfId="0" applyFont="1" applyBorder="1" applyAlignment="1" applyProtection="1">
      <alignment horizontal="justify" vertical="center" wrapText="1"/>
      <protection locked="0"/>
    </xf>
    <xf numFmtId="173" fontId="1" fillId="0" borderId="1" xfId="0" applyNumberFormat="1" applyFont="1" applyBorder="1" applyAlignment="1" applyProtection="1">
      <alignment horizontal="center" vertical="center" wrapText="1"/>
      <protection locked="0"/>
    </xf>
    <xf numFmtId="173" fontId="1" fillId="0" borderId="2" xfId="0" applyNumberFormat="1" applyFont="1" applyBorder="1" applyAlignment="1" applyProtection="1">
      <alignment horizontal="center" vertical="center" wrapText="1"/>
      <protection locked="0"/>
    </xf>
    <xf numFmtId="164" fontId="1" fillId="0" borderId="85" xfId="0" applyNumberFormat="1" applyFont="1" applyBorder="1" applyAlignment="1" applyProtection="1">
      <alignment horizontal="center" vertical="center" wrapText="1"/>
      <protection locked="0"/>
    </xf>
    <xf numFmtId="164" fontId="1" fillId="0" borderId="2" xfId="0" applyNumberFormat="1" applyFont="1" applyBorder="1" applyAlignment="1" applyProtection="1">
      <alignment horizontal="center" vertical="center" wrapText="1"/>
      <protection locked="0"/>
    </xf>
    <xf numFmtId="0" fontId="8" fillId="8" borderId="13" xfId="0" applyFont="1" applyFill="1" applyBorder="1" applyAlignment="1">
      <alignment horizontal="center" vertical="center"/>
    </xf>
    <xf numFmtId="0" fontId="8" fillId="8" borderId="13" xfId="0" applyFont="1" applyFill="1" applyBorder="1" applyAlignment="1">
      <alignment vertical="center"/>
    </xf>
    <xf numFmtId="0" fontId="1" fillId="0" borderId="13" xfId="0" applyFont="1" applyBorder="1" applyAlignment="1" applyProtection="1">
      <alignment horizontal="center" vertical="center" wrapText="1"/>
      <protection locked="0"/>
    </xf>
    <xf numFmtId="0" fontId="1" fillId="0" borderId="13" xfId="0" applyFont="1" applyBorder="1" applyProtection="1">
      <protection locked="0"/>
    </xf>
    <xf numFmtId="0" fontId="6" fillId="0" borderId="13" xfId="0" applyFont="1" applyBorder="1" applyAlignment="1" applyProtection="1">
      <alignment horizontal="center" vertical="center" wrapText="1"/>
      <protection locked="0"/>
    </xf>
    <xf numFmtId="0" fontId="6" fillId="0" borderId="13" xfId="0" applyFont="1" applyBorder="1" applyProtection="1">
      <protection locked="0"/>
    </xf>
    <xf numFmtId="0" fontId="23" fillId="4" borderId="13"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6" fillId="8" borderId="13" xfId="0" applyFont="1" applyFill="1" applyBorder="1" applyAlignment="1">
      <alignment horizontal="center"/>
    </xf>
    <xf numFmtId="0" fontId="8" fillId="0" borderId="14"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165" fontId="6" fillId="0" borderId="13" xfId="0" applyNumberFormat="1" applyFont="1" applyBorder="1" applyAlignment="1" applyProtection="1">
      <alignment horizontal="center" vertical="center" wrapText="1"/>
      <protection locked="0"/>
    </xf>
    <xf numFmtId="0" fontId="19" fillId="0" borderId="13" xfId="0" applyFont="1" applyBorder="1" applyAlignment="1">
      <alignment horizontal="center" vertical="center" wrapText="1"/>
    </xf>
    <xf numFmtId="0" fontId="8" fillId="8" borderId="17" xfId="0" applyFont="1" applyFill="1" applyBorder="1" applyAlignment="1">
      <alignment horizontal="center" vertical="center" wrapText="1"/>
    </xf>
    <xf numFmtId="0" fontId="8" fillId="8" borderId="30" xfId="0" applyFont="1" applyFill="1" applyBorder="1" applyAlignment="1">
      <alignment horizontal="center" vertical="center" wrapText="1"/>
    </xf>
    <xf numFmtId="168" fontId="8" fillId="0" borderId="16" xfId="2" applyNumberFormat="1" applyFont="1" applyFill="1" applyBorder="1" applyAlignment="1" applyProtection="1">
      <alignment horizontal="center" vertical="center" wrapText="1"/>
      <protection locked="0"/>
    </xf>
    <xf numFmtId="168" fontId="8" fillId="0" borderId="18" xfId="2" applyNumberFormat="1" applyFont="1" applyFill="1" applyBorder="1" applyAlignment="1" applyProtection="1">
      <alignment horizontal="center" vertical="center" wrapText="1"/>
      <protection locked="0"/>
    </xf>
    <xf numFmtId="168" fontId="8" fillId="0" borderId="19" xfId="2" applyNumberFormat="1" applyFont="1" applyFill="1" applyBorder="1" applyAlignment="1" applyProtection="1">
      <alignment horizontal="center" vertical="center" wrapText="1"/>
      <protection locked="0"/>
    </xf>
    <xf numFmtId="168" fontId="8" fillId="0" borderId="37" xfId="2" applyNumberFormat="1" applyFont="1" applyFill="1" applyBorder="1" applyAlignment="1" applyProtection="1">
      <alignment horizontal="center" vertical="center" wrapText="1"/>
      <protection locked="0"/>
    </xf>
    <xf numFmtId="168" fontId="8" fillId="0" borderId="28" xfId="2" applyNumberFormat="1" applyFont="1" applyFill="1" applyBorder="1" applyAlignment="1" applyProtection="1">
      <alignment horizontal="center" vertical="center" wrapText="1"/>
      <protection locked="0"/>
    </xf>
    <xf numFmtId="168" fontId="8" fillId="0" borderId="29" xfId="2" applyNumberFormat="1" applyFont="1" applyFill="1" applyBorder="1" applyAlignment="1" applyProtection="1">
      <alignment horizontal="center" vertical="center" wrapText="1"/>
      <protection locked="0"/>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95" xfId="0" applyFont="1" applyBorder="1" applyAlignment="1">
      <alignment horizontal="center" vertical="center" wrapText="1"/>
    </xf>
    <xf numFmtId="0" fontId="22" fillId="4" borderId="87" xfId="0" applyFont="1" applyFill="1" applyBorder="1" applyAlignment="1">
      <alignment horizontal="center" vertical="center" wrapText="1"/>
    </xf>
    <xf numFmtId="0" fontId="22" fillId="4" borderId="36" xfId="0" applyFont="1" applyFill="1" applyBorder="1" applyAlignment="1">
      <alignment horizontal="center" vertical="center" wrapText="1"/>
    </xf>
    <xf numFmtId="0" fontId="22" fillId="4" borderId="88" xfId="0" applyFont="1" applyFill="1" applyBorder="1" applyAlignment="1">
      <alignment horizontal="center" vertical="center" wrapText="1"/>
    </xf>
    <xf numFmtId="0" fontId="1" fillId="0" borderId="2" xfId="0" applyFont="1" applyBorder="1" applyAlignment="1" applyProtection="1">
      <alignment horizontal="center" vertical="center"/>
      <protection locked="0"/>
    </xf>
    <xf numFmtId="0" fontId="12" fillId="4" borderId="9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92" xfId="0" applyFont="1" applyFill="1" applyBorder="1" applyAlignment="1">
      <alignment horizontal="center" vertical="center" wrapText="1"/>
    </xf>
    <xf numFmtId="0" fontId="6" fillId="8" borderId="13" xfId="0" applyFont="1" applyFill="1" applyBorder="1" applyAlignment="1">
      <alignment horizontal="center" vertical="center" wrapText="1"/>
    </xf>
    <xf numFmtId="164" fontId="8" fillId="0" borderId="13"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hidden="1"/>
    </xf>
    <xf numFmtId="0" fontId="8" fillId="0" borderId="13" xfId="0" applyFont="1" applyBorder="1" applyAlignment="1">
      <alignment horizontal="left" vertical="center" wrapText="1"/>
    </xf>
    <xf numFmtId="0" fontId="6" fillId="3" borderId="13" xfId="0" applyFont="1" applyFill="1" applyBorder="1" applyAlignment="1">
      <alignment horizontal="center" vertical="center" wrapText="1"/>
    </xf>
    <xf numFmtId="0" fontId="8" fillId="8" borderId="13" xfId="0" applyFont="1" applyFill="1" applyBorder="1" applyAlignment="1">
      <alignment horizontal="center"/>
    </xf>
    <xf numFmtId="164" fontId="1" fillId="0" borderId="16" xfId="0" applyNumberFormat="1" applyFont="1" applyBorder="1" applyAlignment="1">
      <alignment horizontal="center" vertical="center" wrapText="1"/>
    </xf>
    <xf numFmtId="164" fontId="1" fillId="0" borderId="18" xfId="0" applyNumberFormat="1" applyFont="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locked="0"/>
    </xf>
    <xf numFmtId="167" fontId="8" fillId="8" borderId="13" xfId="0" applyNumberFormat="1" applyFont="1" applyFill="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justify" vertical="center" wrapText="1"/>
      <protection locked="0"/>
    </xf>
    <xf numFmtId="0" fontId="8" fillId="0" borderId="13" xfId="0" applyFont="1" applyBorder="1" applyAlignment="1">
      <alignment horizontal="right" vertical="center" wrapText="1"/>
    </xf>
    <xf numFmtId="0" fontId="2" fillId="0" borderId="13" xfId="0" applyFont="1" applyBorder="1" applyAlignment="1" applyProtection="1">
      <alignment horizontal="center" vertical="center" wrapText="1"/>
      <protection locked="0"/>
    </xf>
    <xf numFmtId="168" fontId="8" fillId="0" borderId="13" xfId="2" applyNumberFormat="1" applyFont="1" applyFill="1" applyBorder="1" applyAlignment="1" applyProtection="1">
      <alignment horizontal="center" vertical="center" wrapText="1"/>
      <protection locked="0"/>
    </xf>
    <xf numFmtId="168" fontId="6" fillId="0" borderId="13" xfId="2" applyNumberFormat="1" applyFont="1" applyBorder="1" applyAlignment="1" applyProtection="1">
      <alignment horizontal="center" vertical="center" wrapText="1"/>
      <protection hidden="1"/>
    </xf>
    <xf numFmtId="0" fontId="20" fillId="0" borderId="16"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168" fontId="8" fillId="0" borderId="13" xfId="2" applyNumberFormat="1" applyFont="1" applyBorder="1" applyAlignment="1" applyProtection="1">
      <alignment horizontal="center" vertical="center" wrapText="1"/>
      <protection locked="0"/>
    </xf>
    <xf numFmtId="0" fontId="17" fillId="3" borderId="13" xfId="0" applyFont="1" applyFill="1" applyBorder="1" applyAlignment="1">
      <alignment horizontal="center" vertical="center" wrapText="1"/>
    </xf>
    <xf numFmtId="0" fontId="17" fillId="0" borderId="13" xfId="0" applyFont="1" applyBorder="1" applyAlignment="1">
      <alignment horizontal="center" vertical="center" wrapText="1"/>
    </xf>
    <xf numFmtId="0" fontId="8" fillId="8" borderId="13" xfId="0" applyFont="1" applyFill="1" applyBorder="1" applyAlignment="1">
      <alignment horizontal="left" vertical="center" wrapText="1"/>
    </xf>
    <xf numFmtId="0" fontId="6" fillId="8" borderId="13" xfId="0" applyFont="1" applyFill="1" applyBorder="1" applyAlignment="1">
      <alignment horizontal="left"/>
    </xf>
    <xf numFmtId="0" fontId="6" fillId="0" borderId="13" xfId="0" applyFont="1" applyBorder="1" applyAlignment="1" applyProtection="1">
      <alignment horizontal="center" vertical="center"/>
      <protection locked="0"/>
    </xf>
    <xf numFmtId="0" fontId="21" fillId="0" borderId="89" xfId="0" applyFont="1" applyBorder="1" applyAlignment="1" applyProtection="1">
      <alignment horizontal="center" vertical="center" wrapText="1"/>
      <protection hidden="1"/>
    </xf>
    <xf numFmtId="0" fontId="21" fillId="0" borderId="35" xfId="0" applyFont="1" applyBorder="1" applyAlignment="1" applyProtection="1">
      <alignment horizontal="center" vertical="center" wrapText="1"/>
      <protection hidden="1"/>
    </xf>
    <xf numFmtId="0" fontId="21" fillId="0" borderId="90" xfId="0" applyFont="1" applyBorder="1" applyAlignment="1" applyProtection="1">
      <alignment horizontal="center" vertical="center" wrapText="1"/>
      <protection hidden="1"/>
    </xf>
    <xf numFmtId="0" fontId="8" fillId="8" borderId="13" xfId="0" applyFont="1" applyFill="1" applyBorder="1" applyAlignment="1">
      <alignment vertical="center" wrapText="1"/>
    </xf>
    <xf numFmtId="0" fontId="6" fillId="8" borderId="13" xfId="0" applyFont="1" applyFill="1" applyBorder="1"/>
    <xf numFmtId="0" fontId="10" fillId="0" borderId="93"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78" xfId="0" applyFont="1" applyBorder="1" applyAlignment="1">
      <alignment horizontal="center" vertical="center"/>
    </xf>
    <xf numFmtId="0" fontId="16" fillId="0" borderId="85" xfId="0" applyFont="1" applyBorder="1" applyAlignment="1">
      <alignment horizontal="center" vertical="center" wrapText="1"/>
    </xf>
    <xf numFmtId="0" fontId="10" fillId="0" borderId="5" xfId="0" applyFont="1" applyBorder="1"/>
    <xf numFmtId="0" fontId="10" fillId="0" borderId="24" xfId="0" applyFont="1" applyBorder="1"/>
    <xf numFmtId="0" fontId="16" fillId="0" borderId="23" xfId="0" applyFont="1" applyBorder="1" applyAlignment="1">
      <alignment horizontal="center" vertical="center" wrapText="1"/>
    </xf>
    <xf numFmtId="0" fontId="10" fillId="0" borderId="86" xfId="0" applyFont="1" applyBorder="1"/>
    <xf numFmtId="0" fontId="10" fillId="0" borderId="96" xfId="0" applyFont="1" applyBorder="1" applyAlignment="1" applyProtection="1">
      <alignment horizontal="center" vertical="center" wrapText="1"/>
      <protection locked="0"/>
    </xf>
    <xf numFmtId="0" fontId="10" fillId="0" borderId="26" xfId="0" applyFont="1" applyBorder="1" applyProtection="1">
      <protection locked="0"/>
    </xf>
    <xf numFmtId="0" fontId="10" fillId="0" borderId="27" xfId="0" applyFont="1" applyBorder="1" applyProtection="1">
      <protection locked="0"/>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85"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86"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97" xfId="0" applyFont="1" applyBorder="1" applyProtection="1">
      <protection locked="0"/>
    </xf>
    <xf numFmtId="0" fontId="16" fillId="0" borderId="94" xfId="0" applyFont="1" applyBorder="1" applyAlignment="1">
      <alignment horizontal="center" vertical="center" wrapText="1"/>
    </xf>
    <xf numFmtId="0" fontId="10" fillId="0" borderId="21" xfId="0" applyFont="1" applyBorder="1"/>
    <xf numFmtId="0" fontId="10" fillId="0" borderId="22" xfId="0" applyFont="1" applyBorder="1"/>
    <xf numFmtId="0" fontId="22" fillId="6" borderId="87" xfId="0" applyFont="1" applyFill="1" applyBorder="1" applyAlignment="1">
      <alignment horizontal="center" vertical="center" wrapText="1"/>
    </xf>
    <xf numFmtId="0" fontId="22" fillId="6" borderId="36" xfId="0" applyFont="1" applyFill="1" applyBorder="1" applyAlignment="1">
      <alignment horizontal="center" vertical="center" wrapText="1"/>
    </xf>
    <xf numFmtId="0" fontId="22" fillId="6" borderId="88" xfId="0" applyFont="1" applyFill="1" applyBorder="1" applyAlignment="1">
      <alignment horizontal="center" vertical="center" wrapText="1"/>
    </xf>
    <xf numFmtId="0" fontId="8" fillId="0" borderId="83" xfId="0" applyFont="1" applyBorder="1" applyAlignment="1">
      <alignment horizontal="center" vertical="center" wrapText="1"/>
    </xf>
    <xf numFmtId="0" fontId="6" fillId="0" borderId="6" xfId="0" applyFont="1" applyBorder="1" applyAlignment="1">
      <alignment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6" xfId="0" applyFont="1" applyBorder="1" applyAlignment="1">
      <alignment horizontal="center" vertical="center" wrapText="1"/>
    </xf>
    <xf numFmtId="0" fontId="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8" xfId="0" applyFont="1" applyBorder="1"/>
    <xf numFmtId="0" fontId="11" fillId="0" borderId="83" xfId="0" applyFont="1" applyBorder="1"/>
    <xf numFmtId="0" fontId="11" fillId="0" borderId="8" xfId="0" applyFont="1" applyBorder="1"/>
    <xf numFmtId="0" fontId="13" fillId="6" borderId="80"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2" fillId="2" borderId="82" xfId="0" applyFont="1" applyFill="1" applyBorder="1" applyAlignment="1">
      <alignment horizontal="center" vertical="center" wrapText="1" readingOrder="1"/>
    </xf>
    <xf numFmtId="0" fontId="1" fillId="0" borderId="18" xfId="0" applyFont="1" applyBorder="1"/>
    <xf numFmtId="0" fontId="1" fillId="0" borderId="19" xfId="0" applyFont="1" applyBorder="1"/>
    <xf numFmtId="0" fontId="1" fillId="0" borderId="3" xfId="0" applyFont="1" applyBorder="1"/>
    <xf numFmtId="0" fontId="1" fillId="0" borderId="8" xfId="0" applyFont="1" applyBorder="1"/>
    <xf numFmtId="0" fontId="1" fillId="0" borderId="84" xfId="0" applyFont="1" applyBorder="1"/>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8" fillId="2" borderId="85" xfId="0" applyFont="1" applyFill="1" applyBorder="1" applyAlignment="1">
      <alignment horizontal="center" vertical="center" wrapText="1"/>
    </xf>
    <xf numFmtId="0" fontId="8" fillId="0" borderId="2" xfId="0" applyFont="1" applyBorder="1"/>
    <xf numFmtId="0" fontId="8" fillId="2" borderId="1" xfId="0" applyFont="1" applyFill="1" applyBorder="1" applyAlignment="1">
      <alignment horizontal="center" vertical="center" wrapText="1"/>
    </xf>
    <xf numFmtId="0" fontId="8" fillId="0" borderId="5" xfId="0" applyFont="1" applyBorder="1"/>
    <xf numFmtId="0" fontId="8" fillId="0" borderId="86" xfId="0" applyFont="1" applyBorder="1"/>
    <xf numFmtId="0" fontId="8" fillId="8" borderId="13" xfId="0" applyFont="1" applyFill="1" applyBorder="1" applyAlignment="1">
      <alignment horizontal="center" vertical="center" wrapText="1" readingOrder="1"/>
    </xf>
    <xf numFmtId="0" fontId="1" fillId="0" borderId="0" xfId="0" applyFont="1" applyAlignment="1">
      <alignment horizontal="center" wrapText="1"/>
    </xf>
    <xf numFmtId="0" fontId="1" fillId="0" borderId="0" xfId="0" applyFont="1"/>
    <xf numFmtId="0" fontId="22" fillId="6" borderId="13" xfId="0" applyFont="1" applyFill="1" applyBorder="1" applyAlignment="1">
      <alignment horizontal="center" vertical="center" wrapText="1"/>
    </xf>
    <xf numFmtId="168" fontId="8" fillId="0" borderId="13" xfId="2" applyNumberFormat="1"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locked="0"/>
    </xf>
    <xf numFmtId="0" fontId="16" fillId="8" borderId="13" xfId="0" applyFont="1" applyFill="1" applyBorder="1" applyAlignment="1">
      <alignment horizontal="center" vertical="center" wrapText="1"/>
    </xf>
    <xf numFmtId="0" fontId="10" fillId="8" borderId="17" xfId="0" applyFont="1" applyFill="1" applyBorder="1"/>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8" fillId="0" borderId="13" xfId="0" applyFont="1" applyBorder="1" applyAlignment="1" applyProtection="1">
      <alignment horizontal="center" vertical="center" wrapText="1"/>
      <protection hidden="1"/>
    </xf>
    <xf numFmtId="0" fontId="6" fillId="0" borderId="13" xfId="0" applyFont="1" applyBorder="1" applyProtection="1">
      <protection hidden="1"/>
    </xf>
    <xf numFmtId="0" fontId="17" fillId="8" borderId="13"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170" fontId="29" fillId="0" borderId="14" xfId="0" applyNumberFormat="1" applyFont="1" applyBorder="1" applyAlignment="1" applyProtection="1">
      <alignment horizontal="center" vertical="center" wrapText="1"/>
      <protection locked="0"/>
    </xf>
    <xf numFmtId="170" fontId="29" fillId="0" borderId="38" xfId="0" applyNumberFormat="1" applyFont="1" applyBorder="1" applyAlignment="1" applyProtection="1">
      <alignment horizontal="center" vertical="center" wrapText="1"/>
      <protection locked="0"/>
    </xf>
    <xf numFmtId="170" fontId="29" fillId="0" borderId="15" xfId="0" applyNumberFormat="1" applyFont="1" applyBorder="1" applyAlignment="1" applyProtection="1">
      <alignment horizontal="center" vertical="center" wrapText="1"/>
      <protection locked="0"/>
    </xf>
    <xf numFmtId="0" fontId="1" fillId="0" borderId="16"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167" fontId="8" fillId="8" borderId="14" xfId="0" applyNumberFormat="1" applyFont="1" applyFill="1" applyBorder="1" applyAlignment="1">
      <alignment horizontal="center" vertical="center" wrapText="1"/>
    </xf>
    <xf numFmtId="167" fontId="8" fillId="8" borderId="15" xfId="0" applyNumberFormat="1" applyFont="1" applyFill="1" applyBorder="1" applyAlignment="1">
      <alignment horizontal="center" vertical="center" wrapText="1"/>
    </xf>
    <xf numFmtId="167" fontId="8" fillId="8" borderId="38" xfId="0" applyNumberFormat="1" applyFont="1" applyFill="1" applyBorder="1" applyAlignment="1">
      <alignment horizontal="center" vertical="center" wrapText="1"/>
    </xf>
    <xf numFmtId="0" fontId="20" fillId="0" borderId="3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8" fillId="8" borderId="16" xfId="0" applyFont="1" applyFill="1" applyBorder="1" applyAlignment="1">
      <alignment horizontal="center" vertical="center" wrapText="1" readingOrder="1"/>
    </xf>
    <xf numFmtId="0" fontId="8" fillId="8" borderId="41" xfId="0" applyFont="1" applyFill="1" applyBorder="1" applyAlignment="1">
      <alignment horizontal="center" vertical="center" wrapText="1" readingOrder="1"/>
    </xf>
    <xf numFmtId="0" fontId="8" fillId="8" borderId="40" xfId="0" applyFont="1" applyFill="1" applyBorder="1" applyAlignment="1">
      <alignment horizontal="center" vertical="center" wrapText="1" readingOrder="1"/>
    </xf>
    <xf numFmtId="0" fontId="8" fillId="0" borderId="19"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164" fontId="1" fillId="0" borderId="14" xfId="0" applyNumberFormat="1" applyFont="1" applyBorder="1" applyAlignment="1" applyProtection="1">
      <alignment horizontal="justify" vertical="center" wrapText="1"/>
      <protection locked="0"/>
    </xf>
    <xf numFmtId="164" fontId="1" fillId="0" borderId="38" xfId="0" applyNumberFormat="1" applyFont="1" applyBorder="1" applyAlignment="1" applyProtection="1">
      <alignment horizontal="justify" vertical="center" wrapText="1"/>
      <protection locked="0"/>
    </xf>
    <xf numFmtId="164" fontId="1" fillId="0" borderId="15" xfId="0" applyNumberFormat="1" applyFont="1" applyBorder="1" applyAlignment="1" applyProtection="1">
      <alignment horizontal="justify" vertical="center" wrapText="1"/>
      <protection locked="0"/>
    </xf>
    <xf numFmtId="0" fontId="2" fillId="0" borderId="16" xfId="0" applyFont="1" applyBorder="1" applyAlignment="1">
      <alignment horizontal="center" vertical="center" wrapText="1"/>
    </xf>
    <xf numFmtId="164" fontId="1" fillId="0" borderId="19" xfId="0" applyNumberFormat="1" applyFont="1" applyBorder="1" applyAlignment="1">
      <alignment horizontal="center" vertical="center" wrapText="1"/>
    </xf>
    <xf numFmtId="164" fontId="1" fillId="0" borderId="37" xfId="0" applyNumberFormat="1" applyFont="1" applyBorder="1" applyAlignment="1" applyProtection="1">
      <alignment horizontal="justify" vertical="center" wrapText="1"/>
      <protection locked="0"/>
    </xf>
    <xf numFmtId="164" fontId="1" fillId="0" borderId="28" xfId="0" applyNumberFormat="1" applyFont="1" applyBorder="1" applyAlignment="1" applyProtection="1">
      <alignment horizontal="justify" vertical="center" wrapText="1"/>
      <protection locked="0"/>
    </xf>
    <xf numFmtId="164" fontId="1" fillId="0" borderId="29" xfId="0" applyNumberFormat="1" applyFont="1" applyBorder="1" applyAlignment="1" applyProtection="1">
      <alignment horizontal="justify" vertical="center" wrapText="1"/>
      <protection locked="0"/>
    </xf>
    <xf numFmtId="0" fontId="6" fillId="3" borderId="14"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7" xfId="0" applyFont="1" applyBorder="1" applyAlignment="1" applyProtection="1">
      <alignment horizontal="justify" vertical="center" wrapText="1"/>
      <protection locked="0"/>
    </xf>
    <xf numFmtId="0" fontId="1" fillId="0" borderId="28" xfId="0" applyFont="1" applyBorder="1" applyAlignment="1" applyProtection="1">
      <alignment horizontal="justify" vertical="center" wrapText="1"/>
      <protection locked="0"/>
    </xf>
    <xf numFmtId="0" fontId="1" fillId="0" borderId="29" xfId="0" applyFont="1" applyBorder="1" applyAlignment="1" applyProtection="1">
      <alignment horizontal="justify" vertical="center" wrapText="1"/>
      <protection locked="0"/>
    </xf>
    <xf numFmtId="0" fontId="28" fillId="3" borderId="60" xfId="0" applyFont="1" applyFill="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31" fillId="6" borderId="63" xfId="0" applyFont="1" applyFill="1" applyBorder="1" applyAlignment="1">
      <alignment horizontal="center" vertical="center"/>
    </xf>
    <xf numFmtId="0" fontId="31" fillId="6" borderId="64" xfId="0" applyFont="1" applyFill="1" applyBorder="1" applyAlignment="1">
      <alignment horizontal="center" vertical="center"/>
    </xf>
    <xf numFmtId="0" fontId="31" fillId="6" borderId="65" xfId="0" applyFont="1" applyFill="1" applyBorder="1" applyAlignment="1">
      <alignment horizontal="center" vertical="center"/>
    </xf>
    <xf numFmtId="0" fontId="24" fillId="9" borderId="42" xfId="0" applyFont="1" applyFill="1" applyBorder="1" applyAlignment="1">
      <alignment horizontal="center" vertical="center" wrapText="1"/>
    </xf>
    <xf numFmtId="0" fontId="24" fillId="9" borderId="9" xfId="0" applyFont="1" applyFill="1" applyBorder="1" applyAlignment="1">
      <alignment horizontal="center" vertical="center"/>
    </xf>
    <xf numFmtId="0" fontId="24" fillId="9" borderId="43" xfId="0" applyFont="1" applyFill="1" applyBorder="1" applyAlignment="1">
      <alignment horizontal="center" vertical="center"/>
    </xf>
    <xf numFmtId="0" fontId="24" fillId="9" borderId="44" xfId="0" applyFont="1" applyFill="1" applyBorder="1" applyAlignment="1">
      <alignment horizontal="center" vertical="center"/>
    </xf>
    <xf numFmtId="0" fontId="24" fillId="9" borderId="8" xfId="0" applyFont="1" applyFill="1" applyBorder="1" applyAlignment="1">
      <alignment horizontal="center" vertical="center"/>
    </xf>
    <xf numFmtId="0" fontId="24" fillId="9" borderId="45" xfId="0" applyFont="1" applyFill="1" applyBorder="1" applyAlignment="1">
      <alignment horizontal="center" vertical="center"/>
    </xf>
    <xf numFmtId="0" fontId="10" fillId="0" borderId="23"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protection locked="0"/>
    </xf>
    <xf numFmtId="0" fontId="26" fillId="0" borderId="25" xfId="0" applyFont="1" applyBorder="1" applyAlignment="1" applyProtection="1">
      <alignment horizontal="center" vertical="center" wrapText="1"/>
      <protection locked="0"/>
    </xf>
    <xf numFmtId="0" fontId="26" fillId="0" borderId="26" xfId="0" applyFont="1" applyBorder="1" applyProtection="1">
      <protection locked="0"/>
    </xf>
    <xf numFmtId="0" fontId="26" fillId="0" borderId="27" xfId="0" applyFont="1" applyBorder="1" applyProtection="1">
      <protection locked="0"/>
    </xf>
    <xf numFmtId="0" fontId="26" fillId="0" borderId="26" xfId="0" applyFont="1" applyBorder="1" applyAlignment="1" applyProtection="1">
      <alignment horizontal="center" vertical="center" wrapText="1"/>
      <protection locked="0"/>
    </xf>
    <xf numFmtId="0" fontId="26" fillId="0" borderId="27" xfId="0" applyFont="1" applyBorder="1" applyAlignment="1" applyProtection="1">
      <alignment horizontal="center" vertical="center" wrapText="1"/>
      <protection locked="0"/>
    </xf>
    <xf numFmtId="0" fontId="16" fillId="9" borderId="58" xfId="0" applyFont="1" applyFill="1" applyBorder="1" applyAlignment="1" applyProtection="1">
      <alignment horizontal="center" vertical="center" wrapText="1"/>
      <protection hidden="1"/>
    </xf>
    <xf numFmtId="0" fontId="16" fillId="9" borderId="35" xfId="0" applyFont="1" applyFill="1" applyBorder="1" applyAlignment="1" applyProtection="1">
      <alignment horizontal="center" vertical="center" wrapText="1"/>
      <protection hidden="1"/>
    </xf>
    <xf numFmtId="0" fontId="16" fillId="9" borderId="59" xfId="0" applyFont="1" applyFill="1" applyBorder="1" applyAlignment="1" applyProtection="1">
      <alignment horizontal="center" vertical="center" wrapText="1"/>
      <protection hidden="1"/>
    </xf>
    <xf numFmtId="0" fontId="12" fillId="4" borderId="46"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10" fillId="9" borderId="31"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33" xfId="0" applyFont="1" applyFill="1" applyBorder="1" applyAlignment="1">
      <alignment horizontal="center" vertical="center"/>
    </xf>
    <xf numFmtId="0" fontId="16" fillId="0" borderId="22"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5" xfId="0" applyFont="1" applyBorder="1" applyAlignment="1">
      <alignment horizontal="center" vertical="center" wrapText="1"/>
    </xf>
    <xf numFmtId="164" fontId="10" fillId="0" borderId="16" xfId="0" applyNumberFormat="1" applyFont="1" applyBorder="1" applyAlignment="1">
      <alignment horizontal="center" vertical="center" wrapText="1"/>
    </xf>
    <xf numFmtId="164" fontId="10" fillId="0" borderId="18" xfId="0" applyNumberFormat="1" applyFont="1" applyBorder="1" applyAlignment="1">
      <alignment horizontal="center" vertical="center" wrapText="1"/>
    </xf>
    <xf numFmtId="0" fontId="16" fillId="9" borderId="18" xfId="0" applyFont="1" applyFill="1" applyBorder="1" applyAlignment="1">
      <alignment horizontal="center" vertical="center" wrapText="1"/>
    </xf>
    <xf numFmtId="0" fontId="16" fillId="9" borderId="52" xfId="0" applyFont="1" applyFill="1" applyBorder="1" applyAlignment="1">
      <alignment horizontal="center" vertical="center" wrapText="1"/>
    </xf>
    <xf numFmtId="0" fontId="10" fillId="0" borderId="37"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164" fontId="26" fillId="0" borderId="14" xfId="0" applyNumberFormat="1" applyFont="1" applyBorder="1" applyAlignment="1" applyProtection="1">
      <alignment horizontal="center" vertical="center" wrapText="1"/>
      <protection locked="0"/>
    </xf>
    <xf numFmtId="164" fontId="26" fillId="0" borderId="38" xfId="0" applyNumberFormat="1" applyFont="1" applyBorder="1" applyAlignment="1" applyProtection="1">
      <alignment horizontal="center" vertical="center" wrapText="1"/>
      <protection locked="0"/>
    </xf>
    <xf numFmtId="164" fontId="26" fillId="0" borderId="51" xfId="0" applyNumberFormat="1" applyFont="1" applyBorder="1" applyAlignment="1" applyProtection="1">
      <alignment horizontal="center" vertical="center" wrapText="1"/>
      <protection locked="0"/>
    </xf>
    <xf numFmtId="0" fontId="16" fillId="9" borderId="16" xfId="0" applyFont="1" applyFill="1" applyBorder="1" applyAlignment="1">
      <alignment horizontal="center" vertical="center" wrapText="1"/>
    </xf>
    <xf numFmtId="164" fontId="10" fillId="0" borderId="52" xfId="0" applyNumberFormat="1" applyFont="1" applyBorder="1" applyAlignment="1">
      <alignment horizontal="center" vertical="center" wrapText="1"/>
    </xf>
    <xf numFmtId="164" fontId="26" fillId="0" borderId="37" xfId="0" applyNumberFormat="1" applyFont="1" applyBorder="1" applyAlignment="1" applyProtection="1">
      <alignment horizontal="center" vertical="center" wrapText="1"/>
      <protection locked="0"/>
    </xf>
    <xf numFmtId="164" fontId="26" fillId="0" borderId="28" xfId="0" applyNumberFormat="1" applyFont="1" applyBorder="1" applyAlignment="1" applyProtection="1">
      <alignment horizontal="center" vertical="center" wrapText="1"/>
      <protection locked="0"/>
    </xf>
    <xf numFmtId="164" fontId="26" fillId="0" borderId="53" xfId="0" applyNumberFormat="1" applyFont="1" applyBorder="1" applyAlignment="1" applyProtection="1">
      <alignment horizontal="center" vertical="center" wrapText="1"/>
      <protection locked="0"/>
    </xf>
    <xf numFmtId="164" fontId="26" fillId="0" borderId="23" xfId="0" applyNumberFormat="1" applyFont="1" applyBorder="1" applyAlignment="1" applyProtection="1">
      <alignment horizontal="center" vertical="center" wrapText="1"/>
      <protection locked="0"/>
    </xf>
    <xf numFmtId="0" fontId="26" fillId="0" borderId="2" xfId="0" applyFont="1" applyBorder="1" applyAlignment="1" applyProtection="1">
      <alignment vertical="center"/>
      <protection locked="0"/>
    </xf>
    <xf numFmtId="171" fontId="26" fillId="0" borderId="1" xfId="0" applyNumberFormat="1" applyFont="1" applyBorder="1" applyAlignment="1" applyProtection="1">
      <alignment horizontal="center" vertical="center" wrapText="1"/>
      <protection locked="0"/>
    </xf>
    <xf numFmtId="171" fontId="26" fillId="0" borderId="2"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24" xfId="0" applyFont="1" applyBorder="1" applyAlignment="1" applyProtection="1">
      <alignment horizontal="center" vertical="center" wrapText="1"/>
      <protection locked="0"/>
    </xf>
    <xf numFmtId="0" fontId="12" fillId="4" borderId="56"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57" xfId="0" applyFont="1" applyFill="1" applyBorder="1" applyAlignment="1">
      <alignment horizontal="center" vertical="center" wrapText="1"/>
    </xf>
    <xf numFmtId="164" fontId="10" fillId="0" borderId="37" xfId="0" applyNumberFormat="1" applyFont="1" applyBorder="1" applyAlignment="1" applyProtection="1">
      <alignment horizontal="center" vertical="center" wrapText="1"/>
      <protection locked="0"/>
    </xf>
    <xf numFmtId="164" fontId="10" fillId="0" borderId="28" xfId="0" applyNumberFormat="1" applyFont="1" applyBorder="1" applyAlignment="1" applyProtection="1">
      <alignment horizontal="center" vertical="center" wrapText="1"/>
      <protection locked="0"/>
    </xf>
    <xf numFmtId="164" fontId="10" fillId="0" borderId="53" xfId="0" applyNumberFormat="1" applyFont="1" applyBorder="1" applyAlignment="1" applyProtection="1">
      <alignment horizontal="center" vertical="center" wrapText="1"/>
      <protection locked="0"/>
    </xf>
    <xf numFmtId="0" fontId="16" fillId="0" borderId="44" xfId="0" applyFont="1" applyBorder="1" applyAlignment="1">
      <alignment horizontal="center" vertical="center" wrapText="1"/>
    </xf>
    <xf numFmtId="0" fontId="10" fillId="0" borderId="6" xfId="0" applyFont="1" applyBorder="1" applyAlignment="1">
      <alignment vertical="center"/>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4" xfId="0" applyFont="1" applyBorder="1" applyAlignment="1">
      <alignment horizontal="center" vertical="center" wrapText="1"/>
    </xf>
    <xf numFmtId="0" fontId="33" fillId="0" borderId="23" xfId="0" applyFont="1" applyBorder="1" applyAlignment="1" applyProtection="1">
      <alignment horizontal="center" vertical="center" wrapText="1"/>
      <protection locked="0"/>
    </xf>
    <xf numFmtId="0" fontId="33" fillId="0" borderId="5"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3" fillId="0" borderId="24" xfId="0" applyFont="1" applyBorder="1" applyAlignment="1" applyProtection="1">
      <alignment horizontal="center" vertical="center" wrapText="1"/>
      <protection locked="0"/>
    </xf>
    <xf numFmtId="0" fontId="10" fillId="8" borderId="13" xfId="0" applyFont="1" applyFill="1" applyBorder="1" applyAlignment="1">
      <alignment horizontal="center" vertical="center" wrapText="1"/>
    </xf>
    <xf numFmtId="0" fontId="33" fillId="0" borderId="13" xfId="0" applyFont="1" applyBorder="1" applyAlignment="1" applyProtection="1">
      <alignment horizontal="center" vertical="center" wrapText="1"/>
      <protection locked="0"/>
    </xf>
    <xf numFmtId="0" fontId="33" fillId="0" borderId="49" xfId="0" applyFont="1" applyBorder="1" applyAlignment="1" applyProtection="1">
      <alignment horizontal="center" vertical="center" wrapText="1"/>
      <protection locked="0"/>
    </xf>
    <xf numFmtId="0" fontId="16" fillId="8" borderId="48" xfId="0" applyFont="1" applyFill="1" applyBorder="1" applyAlignment="1">
      <alignment horizontal="left" vertical="center" wrapText="1"/>
    </xf>
    <xf numFmtId="0" fontId="10" fillId="8" borderId="13" xfId="0" applyFont="1" applyFill="1" applyBorder="1" applyAlignment="1">
      <alignment horizontal="left"/>
    </xf>
    <xf numFmtId="0" fontId="33" fillId="0" borderId="13" xfId="0" applyFont="1" applyBorder="1" applyAlignment="1" applyProtection="1">
      <alignment horizontal="center" vertical="center"/>
      <protection locked="0"/>
    </xf>
    <xf numFmtId="0" fontId="12" fillId="6" borderId="56"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57" xfId="0" applyFont="1" applyFill="1" applyBorder="1" applyAlignment="1">
      <alignment horizontal="center" vertical="center" wrapText="1"/>
    </xf>
    <xf numFmtId="0" fontId="16" fillId="8" borderId="48" xfId="0" applyFont="1" applyFill="1" applyBorder="1" applyAlignment="1">
      <alignment vertical="center" wrapText="1"/>
    </xf>
    <xf numFmtId="0" fontId="10" fillId="8" borderId="13" xfId="0" applyFont="1" applyFill="1" applyBorder="1"/>
    <xf numFmtId="0" fontId="33" fillId="0" borderId="49" xfId="0" applyFont="1" applyBorder="1" applyAlignment="1" applyProtection="1">
      <alignment horizontal="center" vertical="center"/>
      <protection locked="0"/>
    </xf>
    <xf numFmtId="0" fontId="16" fillId="8" borderId="54" xfId="0" applyFont="1" applyFill="1" applyBorder="1" applyAlignment="1">
      <alignment horizontal="center" vertical="center" wrapText="1"/>
    </xf>
    <xf numFmtId="0" fontId="16" fillId="8" borderId="55" xfId="0" applyFont="1" applyFill="1" applyBorder="1" applyAlignment="1">
      <alignment horizontal="center" vertical="center" wrapText="1"/>
    </xf>
    <xf numFmtId="168" fontId="33" fillId="0" borderId="16" xfId="2" applyNumberFormat="1" applyFont="1" applyFill="1" applyBorder="1" applyAlignment="1" applyProtection="1">
      <alignment horizontal="center" vertical="center" wrapText="1"/>
      <protection locked="0"/>
    </xf>
    <xf numFmtId="168" fontId="33" fillId="0" borderId="18" xfId="2" applyNumberFormat="1" applyFont="1" applyFill="1" applyBorder="1" applyAlignment="1" applyProtection="1">
      <alignment horizontal="center" vertical="center" wrapText="1"/>
      <protection locked="0"/>
    </xf>
    <xf numFmtId="168" fontId="33" fillId="0" borderId="19" xfId="2" applyNumberFormat="1" applyFont="1" applyFill="1" applyBorder="1" applyAlignment="1" applyProtection="1">
      <alignment horizontal="center" vertical="center" wrapText="1"/>
      <protection locked="0"/>
    </xf>
    <xf numFmtId="168" fontId="33" fillId="0" borderId="37" xfId="2" applyNumberFormat="1" applyFont="1" applyFill="1" applyBorder="1" applyAlignment="1" applyProtection="1">
      <alignment horizontal="center" vertical="center" wrapText="1"/>
      <protection locked="0"/>
    </xf>
    <xf numFmtId="168" fontId="33" fillId="0" borderId="28" xfId="2" applyNumberFormat="1" applyFont="1" applyFill="1" applyBorder="1" applyAlignment="1" applyProtection="1">
      <alignment horizontal="center" vertical="center" wrapText="1"/>
      <protection locked="0"/>
    </xf>
    <xf numFmtId="168" fontId="33" fillId="0" borderId="29" xfId="2" applyNumberFormat="1" applyFont="1" applyFill="1" applyBorder="1" applyAlignment="1" applyProtection="1">
      <alignment horizontal="center" vertical="center" wrapText="1"/>
      <protection locked="0"/>
    </xf>
    <xf numFmtId="167" fontId="16" fillId="8" borderId="14" xfId="0" applyNumberFormat="1" applyFont="1" applyFill="1" applyBorder="1" applyAlignment="1">
      <alignment horizontal="center" vertical="center" wrapText="1"/>
    </xf>
    <xf numFmtId="167" fontId="16" fillId="8" borderId="38" xfId="0" applyNumberFormat="1" applyFont="1" applyFill="1" applyBorder="1" applyAlignment="1">
      <alignment horizontal="center" vertical="center" wrapText="1"/>
    </xf>
    <xf numFmtId="167" fontId="16" fillId="8" borderId="15" xfId="0" applyNumberFormat="1" applyFont="1" applyFill="1" applyBorder="1" applyAlignment="1">
      <alignment horizontal="center" vertical="center" wrapText="1"/>
    </xf>
    <xf numFmtId="0" fontId="18" fillId="0" borderId="13" xfId="0" applyFont="1" applyBorder="1" applyAlignment="1">
      <alignment horizontal="center" vertical="center" wrapText="1"/>
    </xf>
    <xf numFmtId="0" fontId="18" fillId="0" borderId="49" xfId="0" applyFont="1" applyBorder="1" applyAlignment="1">
      <alignment horizontal="center" vertical="center" wrapText="1"/>
    </xf>
    <xf numFmtId="0" fontId="27" fillId="4" borderId="48" xfId="0" applyFont="1" applyFill="1" applyBorder="1" applyAlignment="1">
      <alignment horizontal="center" vertical="center" wrapText="1"/>
    </xf>
    <xf numFmtId="0" fontId="27" fillId="4" borderId="13" xfId="0" applyFont="1" applyFill="1" applyBorder="1" applyAlignment="1">
      <alignment horizontal="center" vertical="center" wrapText="1"/>
    </xf>
    <xf numFmtId="0" fontId="27" fillId="4" borderId="49" xfId="0" applyFont="1" applyFill="1" applyBorder="1" applyAlignment="1">
      <alignment horizontal="center" vertical="center" wrapText="1"/>
    </xf>
    <xf numFmtId="0" fontId="33" fillId="3" borderId="48"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18" fillId="0" borderId="48" xfId="0" applyFont="1" applyBorder="1" applyAlignment="1">
      <alignment horizontal="center" vertical="center" wrapText="1"/>
    </xf>
    <xf numFmtId="167" fontId="16" fillId="8" borderId="13" xfId="0" applyNumberFormat="1" applyFont="1" applyFill="1" applyBorder="1" applyAlignment="1">
      <alignment horizontal="center" vertical="center" wrapText="1"/>
    </xf>
    <xf numFmtId="168" fontId="29" fillId="9" borderId="13" xfId="2" applyNumberFormat="1" applyFont="1" applyFill="1" applyBorder="1" applyAlignment="1" applyProtection="1">
      <alignment horizontal="center" vertical="center" wrapText="1"/>
      <protection hidden="1"/>
    </xf>
    <xf numFmtId="168" fontId="33" fillId="0" borderId="13" xfId="2" applyNumberFormat="1" applyFont="1" applyFill="1" applyBorder="1" applyAlignment="1" applyProtection="1">
      <alignment horizontal="center" vertical="center" wrapText="1"/>
      <protection locked="0"/>
    </xf>
    <xf numFmtId="0" fontId="16" fillId="8" borderId="48"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8" borderId="38" xfId="0" applyFont="1" applyFill="1" applyBorder="1" applyAlignment="1">
      <alignment horizontal="center" vertical="center" wrapText="1"/>
    </xf>
    <xf numFmtId="0" fontId="16" fillId="8" borderId="15" xfId="0" applyFont="1" applyFill="1" applyBorder="1" applyAlignment="1">
      <alignment horizontal="center" vertical="center" wrapText="1"/>
    </xf>
    <xf numFmtId="43" fontId="33" fillId="0" borderId="14" xfId="1" applyFont="1" applyFill="1" applyBorder="1" applyAlignment="1" applyProtection="1">
      <alignment horizontal="center" vertical="center" wrapText="1"/>
      <protection locked="0"/>
    </xf>
    <xf numFmtId="43" fontId="33" fillId="0" borderId="38" xfId="1" applyFont="1" applyFill="1" applyBorder="1" applyAlignment="1" applyProtection="1">
      <alignment horizontal="center" vertical="center" wrapText="1"/>
      <protection locked="0"/>
    </xf>
    <xf numFmtId="43" fontId="33" fillId="0" borderId="51" xfId="1" applyFont="1" applyFill="1" applyBorder="1" applyAlignment="1" applyProtection="1">
      <alignment horizontal="center" vertical="center" wrapText="1"/>
      <protection locked="0"/>
    </xf>
    <xf numFmtId="0" fontId="10" fillId="8" borderId="13" xfId="0" applyFont="1" applyFill="1" applyBorder="1" applyAlignment="1">
      <alignment horizontal="center"/>
    </xf>
    <xf numFmtId="165" fontId="33" fillId="0" borderId="13" xfId="0" applyNumberFormat="1" applyFont="1" applyBorder="1" applyAlignment="1" applyProtection="1">
      <alignment horizontal="center" vertical="center" wrapText="1"/>
      <protection locked="0"/>
    </xf>
    <xf numFmtId="0" fontId="33" fillId="0" borderId="13" xfId="0" applyFont="1" applyBorder="1" applyProtection="1">
      <protection locked="0"/>
    </xf>
    <xf numFmtId="0" fontId="33" fillId="0" borderId="49" xfId="0" applyFont="1" applyBorder="1" applyProtection="1">
      <protection locked="0"/>
    </xf>
    <xf numFmtId="0" fontId="12" fillId="4" borderId="48"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9" xfId="0" applyFont="1" applyFill="1" applyBorder="1" applyAlignment="1">
      <alignment horizontal="center" vertical="center" wrapText="1"/>
    </xf>
    <xf numFmtId="164" fontId="33" fillId="0" borderId="13" xfId="0" applyNumberFormat="1" applyFont="1" applyBorder="1" applyAlignment="1" applyProtection="1">
      <alignment horizontal="center" vertical="center" wrapText="1"/>
      <protection locked="0"/>
    </xf>
    <xf numFmtId="0" fontId="16" fillId="8" borderId="13" xfId="0" applyFont="1" applyFill="1" applyBorder="1" applyAlignment="1">
      <alignment horizontal="center" vertical="center"/>
    </xf>
    <xf numFmtId="0" fontId="16" fillId="8" borderId="13" xfId="0" applyFont="1" applyFill="1" applyBorder="1" applyAlignment="1">
      <alignment horizontal="center"/>
    </xf>
    <xf numFmtId="0" fontId="16" fillId="0" borderId="13" xfId="0" applyFont="1" applyBorder="1" applyAlignment="1">
      <alignment horizontal="right" vertical="center" wrapText="1"/>
    </xf>
    <xf numFmtId="0" fontId="29" fillId="9" borderId="13" xfId="0" applyFont="1" applyFill="1" applyBorder="1" applyAlignment="1" applyProtection="1">
      <alignment horizontal="center" vertical="center" wrapText="1"/>
      <protection hidden="1"/>
    </xf>
    <xf numFmtId="0" fontId="16" fillId="0" borderId="13" xfId="0" applyFont="1" applyBorder="1" applyAlignment="1">
      <alignment horizontal="left" vertical="center" wrapText="1"/>
    </xf>
    <xf numFmtId="0" fontId="16" fillId="0" borderId="49" xfId="0" applyFont="1" applyBorder="1" applyAlignment="1">
      <alignment horizontal="left" vertical="center" wrapText="1"/>
    </xf>
    <xf numFmtId="0" fontId="16" fillId="8" borderId="49" xfId="0" applyFont="1" applyFill="1" applyBorder="1" applyAlignment="1">
      <alignment horizontal="center" vertical="center" wrapText="1"/>
    </xf>
    <xf numFmtId="0" fontId="16" fillId="8" borderId="48" xfId="0" applyFont="1" applyFill="1" applyBorder="1" applyAlignment="1">
      <alignment horizontal="center" vertical="center" wrapText="1" readingOrder="1"/>
    </xf>
    <xf numFmtId="0" fontId="16" fillId="8" borderId="13" xfId="0" applyFont="1" applyFill="1" applyBorder="1" applyAlignment="1">
      <alignment horizontal="center" vertical="center" wrapText="1" readingOrder="1"/>
    </xf>
    <xf numFmtId="0" fontId="33" fillId="0" borderId="14" xfId="0" applyFont="1" applyBorder="1" applyAlignment="1" applyProtection="1">
      <alignment horizontal="center" vertical="center" wrapText="1"/>
      <protection locked="0"/>
    </xf>
    <xf numFmtId="0" fontId="33" fillId="0" borderId="38" xfId="0" applyFont="1" applyBorder="1" applyAlignment="1" applyProtection="1">
      <alignment horizontal="center" vertical="center" wrapText="1"/>
      <protection locked="0"/>
    </xf>
    <xf numFmtId="0" fontId="33" fillId="0" borderId="51" xfId="0" applyFont="1" applyBorder="1" applyAlignment="1" applyProtection="1">
      <alignment horizontal="center" vertical="center" wrapText="1"/>
      <protection locked="0"/>
    </xf>
    <xf numFmtId="0" fontId="16" fillId="8" borderId="13" xfId="0" applyFont="1" applyFill="1" applyBorder="1" applyAlignment="1">
      <alignment vertical="center"/>
    </xf>
    <xf numFmtId="0" fontId="16" fillId="8" borderId="49" xfId="0" applyFont="1" applyFill="1" applyBorder="1" applyAlignment="1">
      <alignment vertical="center"/>
    </xf>
    <xf numFmtId="0" fontId="33" fillId="0" borderId="14"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5" xfId="0" applyFont="1" applyBorder="1" applyAlignment="1" applyProtection="1">
      <alignment horizontal="center" vertical="center" wrapText="1"/>
      <protection locked="0"/>
    </xf>
    <xf numFmtId="0" fontId="19" fillId="9" borderId="13" xfId="0" applyFont="1" applyFill="1" applyBorder="1" applyProtection="1">
      <protection hidden="1"/>
    </xf>
    <xf numFmtId="0" fontId="19" fillId="9" borderId="49" xfId="0" applyFont="1" applyFill="1" applyBorder="1" applyProtection="1">
      <protection hidden="1"/>
    </xf>
    <xf numFmtId="0" fontId="29" fillId="9" borderId="41" xfId="0" applyFont="1" applyFill="1" applyBorder="1" applyAlignment="1">
      <alignment horizontal="center" vertical="center" wrapText="1"/>
    </xf>
    <xf numFmtId="0" fontId="29" fillId="9" borderId="9" xfId="0" applyFont="1" applyFill="1" applyBorder="1" applyAlignment="1">
      <alignment horizontal="center" vertical="center" wrapText="1"/>
    </xf>
    <xf numFmtId="0" fontId="29" fillId="9" borderId="43" xfId="0" applyFont="1" applyFill="1" applyBorder="1" applyAlignment="1">
      <alignment horizontal="center" vertical="center" wrapText="1"/>
    </xf>
    <xf numFmtId="0" fontId="29" fillId="9" borderId="37" xfId="0" applyFont="1" applyFill="1" applyBorder="1" applyAlignment="1">
      <alignment horizontal="center" vertical="center" wrapText="1"/>
    </xf>
    <xf numFmtId="0" fontId="29" fillId="9" borderId="28" xfId="0" applyFont="1" applyFill="1" applyBorder="1" applyAlignment="1">
      <alignment horizontal="center" vertical="center" wrapText="1"/>
    </xf>
    <xf numFmtId="0" fontId="29" fillId="9" borderId="53" xfId="0" applyFont="1" applyFill="1" applyBorder="1" applyAlignment="1">
      <alignment horizontal="center" vertical="center" wrapText="1"/>
    </xf>
    <xf numFmtId="0" fontId="29" fillId="9" borderId="16" xfId="0" applyFont="1" applyFill="1" applyBorder="1" applyAlignment="1">
      <alignment horizontal="center" vertical="center" wrapText="1"/>
    </xf>
    <xf numFmtId="0" fontId="29" fillId="9" borderId="18" xfId="0" applyFont="1" applyFill="1" applyBorder="1" applyAlignment="1">
      <alignment horizontal="center" vertical="center" wrapText="1"/>
    </xf>
    <xf numFmtId="0" fontId="29" fillId="9" borderId="52"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9" xfId="0" applyFont="1" applyFill="1" applyBorder="1" applyAlignment="1">
      <alignment horizontal="center" vertical="center" wrapText="1"/>
    </xf>
    <xf numFmtId="0" fontId="33" fillId="0" borderId="74" xfId="0" applyFont="1" applyBorder="1" applyAlignment="1">
      <alignment horizontal="center" vertical="center" wrapText="1"/>
    </xf>
    <xf numFmtId="0" fontId="33" fillId="0" borderId="75" xfId="0" applyFont="1" applyBorder="1" applyAlignment="1">
      <alignment horizontal="center" vertical="center" wrapText="1"/>
    </xf>
    <xf numFmtId="0" fontId="16" fillId="8" borderId="61" xfId="0" applyFont="1" applyFill="1" applyBorder="1" applyAlignment="1">
      <alignment horizontal="center" vertical="center"/>
    </xf>
    <xf numFmtId="168" fontId="29" fillId="9" borderId="61" xfId="2" applyNumberFormat="1" applyFont="1" applyFill="1" applyBorder="1" applyAlignment="1" applyProtection="1">
      <alignment horizontal="center" vertical="center" wrapText="1"/>
      <protection hidden="1"/>
    </xf>
    <xf numFmtId="168" fontId="29" fillId="9" borderId="62" xfId="2" applyNumberFormat="1" applyFont="1" applyFill="1" applyBorder="1" applyAlignment="1" applyProtection="1">
      <alignment horizontal="center" vertical="center" wrapText="1"/>
      <protection hidden="1"/>
    </xf>
    <xf numFmtId="0" fontId="33" fillId="0" borderId="68" xfId="0" applyFont="1" applyBorder="1" applyAlignment="1" applyProtection="1">
      <alignment horizontal="center" vertical="center" wrapText="1"/>
      <protection locked="0"/>
    </xf>
    <xf numFmtId="0" fontId="33" fillId="0" borderId="78" xfId="0" applyFont="1" applyBorder="1" applyAlignment="1" applyProtection="1">
      <alignment horizontal="center" vertical="center" wrapText="1"/>
      <protection locked="0"/>
    </xf>
    <xf numFmtId="0" fontId="16" fillId="8" borderId="76" xfId="0" applyFont="1" applyFill="1" applyBorder="1" applyAlignment="1">
      <alignment horizontal="center" vertical="center" wrapText="1"/>
    </xf>
    <xf numFmtId="168" fontId="33" fillId="0" borderId="76" xfId="2" applyNumberFormat="1" applyFont="1" applyBorder="1" applyAlignment="1" applyProtection="1">
      <alignment horizontal="center" vertical="center" wrapText="1"/>
      <protection locked="0"/>
    </xf>
    <xf numFmtId="168" fontId="33" fillId="0" borderId="77" xfId="2" applyNumberFormat="1" applyFont="1" applyBorder="1" applyAlignment="1" applyProtection="1">
      <alignment horizontal="center" vertical="center" wrapText="1"/>
      <protection locked="0"/>
    </xf>
    <xf numFmtId="0" fontId="16" fillId="8" borderId="61" xfId="0" applyFont="1" applyFill="1" applyBorder="1" applyAlignment="1">
      <alignment horizontal="center" vertical="center" wrapText="1"/>
    </xf>
    <xf numFmtId="0" fontId="33" fillId="0" borderId="61" xfId="0" applyFont="1" applyBorder="1" applyAlignment="1" applyProtection="1">
      <alignment horizontal="center" vertical="center" wrapText="1"/>
      <protection locked="0"/>
    </xf>
    <xf numFmtId="0" fontId="33" fillId="0" borderId="62" xfId="0" applyFont="1" applyBorder="1" applyAlignment="1" applyProtection="1">
      <alignment horizontal="center" vertical="center" wrapText="1"/>
      <protection locked="0"/>
    </xf>
    <xf numFmtId="0" fontId="36" fillId="9" borderId="79" xfId="0" applyFont="1" applyFill="1" applyBorder="1" applyAlignment="1">
      <alignment horizontal="center" vertical="center" wrapText="1"/>
    </xf>
    <xf numFmtId="0" fontId="36" fillId="9" borderId="38" xfId="0" applyFont="1" applyFill="1" applyBorder="1" applyAlignment="1">
      <alignment horizontal="center" vertical="center" wrapText="1"/>
    </xf>
    <xf numFmtId="0" fontId="36" fillId="9" borderId="51"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0" borderId="2" xfId="0" applyFont="1" applyBorder="1"/>
    <xf numFmtId="0" fontId="16" fillId="2" borderId="1" xfId="0" applyFont="1" applyFill="1" applyBorder="1" applyAlignment="1">
      <alignment horizontal="center" vertical="center" wrapText="1"/>
    </xf>
    <xf numFmtId="0" fontId="16" fillId="0" borderId="5" xfId="0" applyFont="1" applyBorder="1"/>
    <xf numFmtId="0" fontId="16" fillId="0" borderId="24" xfId="0" applyFont="1" applyBorder="1"/>
    <xf numFmtId="0" fontId="16" fillId="8" borderId="17" xfId="0" applyFont="1" applyFill="1" applyBorder="1" applyAlignment="1">
      <alignment horizontal="center" vertical="center" wrapText="1"/>
    </xf>
    <xf numFmtId="0" fontId="33" fillId="0" borderId="17" xfId="0" applyFont="1" applyBorder="1" applyAlignment="1" applyProtection="1">
      <alignment horizontal="center" vertical="center" wrapText="1"/>
      <protection locked="0"/>
    </xf>
    <xf numFmtId="0" fontId="16" fillId="8" borderId="17" xfId="0" applyFont="1" applyFill="1" applyBorder="1" applyAlignment="1">
      <alignment horizontal="center" vertical="center"/>
    </xf>
    <xf numFmtId="0" fontId="33" fillId="0" borderId="66" xfId="0" applyFont="1" applyBorder="1" applyAlignment="1" applyProtection="1">
      <alignment horizontal="center" vertical="center" wrapText="1"/>
      <protection locked="0"/>
    </xf>
    <xf numFmtId="0" fontId="10" fillId="0" borderId="46" xfId="0" applyFont="1" applyBorder="1" applyAlignment="1">
      <alignment horizontal="center" vertical="center" wrapText="1"/>
    </xf>
    <xf numFmtId="0" fontId="10" fillId="0" borderId="11" xfId="0" applyFont="1" applyBorder="1"/>
    <xf numFmtId="0" fontId="10" fillId="0" borderId="44" xfId="0" applyFont="1" applyBorder="1"/>
    <xf numFmtId="0" fontId="10" fillId="0" borderId="8" xfId="0" applyFont="1" applyBorder="1"/>
    <xf numFmtId="0" fontId="12" fillId="6" borderId="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6" fillId="2" borderId="10" xfId="0" applyFont="1" applyFill="1" applyBorder="1" applyAlignment="1">
      <alignment horizontal="center" vertical="center" wrapText="1" readingOrder="1"/>
    </xf>
    <xf numFmtId="0" fontId="10" fillId="0" borderId="47" xfId="0" applyFont="1" applyBorder="1"/>
    <xf numFmtId="0" fontId="10" fillId="0" borderId="3" xfId="0" applyFont="1" applyBorder="1"/>
    <xf numFmtId="0" fontId="10" fillId="0" borderId="45" xfId="0" applyFont="1" applyBorder="1"/>
    <xf numFmtId="0" fontId="16" fillId="8" borderId="50" xfId="0" applyFont="1" applyFill="1" applyBorder="1" applyAlignment="1">
      <alignment horizontal="center" vertical="center" wrapText="1" readingOrder="1"/>
    </xf>
    <xf numFmtId="0" fontId="16" fillId="8" borderId="42" xfId="0" applyFont="1" applyFill="1" applyBorder="1" applyAlignment="1">
      <alignment horizontal="center" vertical="center" wrapText="1" readingOrder="1"/>
    </xf>
    <xf numFmtId="0" fontId="16" fillId="8" borderId="67" xfId="0" applyFont="1" applyFill="1" applyBorder="1" applyAlignment="1">
      <alignment horizontal="center" vertical="center" wrapText="1"/>
    </xf>
    <xf numFmtId="0" fontId="33" fillId="0" borderId="29" xfId="0" applyFont="1" applyBorder="1" applyAlignment="1" applyProtection="1">
      <alignment horizontal="center" vertical="center" wrapText="1"/>
      <protection locked="0"/>
    </xf>
    <xf numFmtId="0" fontId="16" fillId="8" borderId="69" xfId="0" applyFont="1" applyFill="1" applyBorder="1" applyAlignment="1">
      <alignment horizontal="center" vertical="center" wrapText="1"/>
    </xf>
    <xf numFmtId="0" fontId="16" fillId="8" borderId="70" xfId="0" applyFont="1" applyFill="1" applyBorder="1" applyAlignment="1">
      <alignment horizontal="center" vertical="center" wrapText="1"/>
    </xf>
    <xf numFmtId="0" fontId="33" fillId="3" borderId="69" xfId="0" applyFont="1" applyFill="1" applyBorder="1" applyAlignment="1" applyProtection="1">
      <alignment horizontal="center" vertical="center" wrapText="1"/>
      <protection locked="0"/>
    </xf>
    <xf numFmtId="0" fontId="33" fillId="3" borderId="71" xfId="0" applyFont="1" applyFill="1" applyBorder="1" applyAlignment="1" applyProtection="1">
      <alignment horizontal="center" vertical="center" wrapText="1"/>
      <protection locked="0"/>
    </xf>
    <xf numFmtId="0" fontId="33" fillId="3" borderId="70" xfId="0" applyFont="1" applyFill="1" applyBorder="1" applyAlignment="1" applyProtection="1">
      <alignment horizontal="center" vertical="center" wrapText="1"/>
      <protection locked="0"/>
    </xf>
    <xf numFmtId="0" fontId="29" fillId="9" borderId="69" xfId="0" applyFont="1" applyFill="1" applyBorder="1" applyAlignment="1" applyProtection="1">
      <alignment horizontal="center" vertical="center" wrapText="1"/>
      <protection hidden="1"/>
    </xf>
    <xf numFmtId="0" fontId="29" fillId="9" borderId="72" xfId="0" applyFont="1" applyFill="1" applyBorder="1" applyAlignment="1" applyProtection="1">
      <alignment horizontal="center" vertical="center" wrapText="1"/>
      <protection hidden="1"/>
    </xf>
    <xf numFmtId="0" fontId="3" fillId="0" borderId="0" xfId="0" applyFont="1" applyAlignment="1" applyProtection="1">
      <alignment horizontal="center"/>
      <protection hidden="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colors>
    <mruColors>
      <color rgb="FFFFFF66"/>
      <color rgb="FF96BE55"/>
      <color rgb="FFE6E6E6"/>
      <color rgb="FF4D4D4D"/>
      <color rgb="FF0066FF"/>
      <color rgb="FFCCE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488673</xdr:colOff>
      <xdr:row>0</xdr:row>
      <xdr:rowOff>88766</xdr:rowOff>
    </xdr:from>
    <xdr:ext cx="1722783" cy="484609"/>
    <xdr:pic>
      <xdr:nvPicPr>
        <xdr:cNvPr id="3" name="image1.png" descr="Texto&#10;&#10;Descripción generada automáticamente">
          <a:extLst>
            <a:ext uri="{FF2B5EF4-FFF2-40B4-BE49-F238E27FC236}">
              <a16:creationId xmlns:a16="http://schemas.microsoft.com/office/drawing/2014/main" id="{C3C2A304-FA80-4818-A933-DB9A611604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64825" y="88766"/>
          <a:ext cx="1722783" cy="48460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389283</xdr:colOff>
      <xdr:row>3</xdr:row>
      <xdr:rowOff>24847</xdr:rowOff>
    </xdr:from>
    <xdr:ext cx="1449456" cy="407724"/>
    <xdr:pic>
      <xdr:nvPicPr>
        <xdr:cNvPr id="2" name="image1.png" descr="Texto&#10;&#10;Descripción generada automáticamente">
          <a:extLst>
            <a:ext uri="{FF2B5EF4-FFF2-40B4-BE49-F238E27FC236}">
              <a16:creationId xmlns:a16="http://schemas.microsoft.com/office/drawing/2014/main" id="{63981960-545D-444C-B0B6-11D0F0B322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71183" y="24847"/>
          <a:ext cx="1449456" cy="407724"/>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26"/>
  <sheetViews>
    <sheetView showGridLines="0" tabSelected="1" view="pageBreakPreview" zoomScale="115" zoomScaleNormal="115" zoomScaleSheetLayoutView="115" workbookViewId="0">
      <selection activeCell="D6" sqref="D6:E6"/>
    </sheetView>
  </sheetViews>
  <sheetFormatPr baseColWidth="10" defaultColWidth="14.42578125" defaultRowHeight="15" customHeight="1" x14ac:dyDescent="0.25"/>
  <cols>
    <col min="1" max="1" width="20.140625" style="2" customWidth="1"/>
    <col min="2" max="2" width="17.140625" style="2" customWidth="1"/>
    <col min="3" max="3" width="12" style="2" customWidth="1"/>
    <col min="4" max="4" width="11.28515625" style="2" customWidth="1"/>
    <col min="5" max="5" width="16.28515625" style="2" customWidth="1"/>
    <col min="6" max="6" width="25.7109375" style="2" customWidth="1"/>
    <col min="7" max="7" width="15.7109375" style="2" customWidth="1"/>
    <col min="8" max="8" width="1.28515625" style="2" customWidth="1"/>
    <col min="9" max="9" width="12.42578125" style="2" customWidth="1"/>
    <col min="10" max="10" width="10.28515625" style="2" customWidth="1"/>
    <col min="11" max="11" width="15.7109375" style="2" customWidth="1"/>
    <col min="12" max="12" width="5" style="2" customWidth="1"/>
    <col min="13" max="13" width="51.7109375" style="2" bestFit="1" customWidth="1"/>
    <col min="14" max="15" width="10" style="2" customWidth="1"/>
    <col min="16" max="16" width="32.140625" style="2" customWidth="1"/>
    <col min="17" max="17" width="73.140625" style="2" customWidth="1"/>
    <col min="18" max="18" width="12.42578125" style="2" customWidth="1"/>
    <col min="19" max="19" width="7.85546875" style="2" customWidth="1"/>
    <col min="20" max="20" width="53.140625" style="2" customWidth="1"/>
    <col min="21" max="16384" width="14.42578125" style="2"/>
  </cols>
  <sheetData>
    <row r="1" spans="1:18" ht="35.25" customHeight="1" x14ac:dyDescent="0.25">
      <c r="A1" s="231" t="s">
        <v>0</v>
      </c>
      <c r="B1" s="232"/>
      <c r="C1" s="235" t="s">
        <v>790</v>
      </c>
      <c r="D1" s="236"/>
      <c r="E1" s="236"/>
      <c r="F1" s="236"/>
      <c r="G1" s="236"/>
      <c r="H1" s="237"/>
      <c r="I1" s="238"/>
      <c r="J1" s="239"/>
      <c r="K1" s="240"/>
      <c r="L1" s="8"/>
      <c r="M1" s="8"/>
      <c r="N1" s="8"/>
      <c r="O1" s="8"/>
      <c r="P1" s="8"/>
      <c r="Q1" s="230" t="s">
        <v>316</v>
      </c>
      <c r="R1" s="8"/>
    </row>
    <row r="2" spans="1:18" ht="18" customHeight="1" x14ac:dyDescent="0.25">
      <c r="A2" s="233"/>
      <c r="B2" s="234"/>
      <c r="C2" s="244" t="s">
        <v>666</v>
      </c>
      <c r="D2" s="245"/>
      <c r="E2" s="245"/>
      <c r="F2" s="245"/>
      <c r="G2" s="245"/>
      <c r="H2" s="246"/>
      <c r="I2" s="241"/>
      <c r="J2" s="242"/>
      <c r="K2" s="243"/>
      <c r="L2" s="8"/>
      <c r="M2" s="8"/>
      <c r="N2" s="8"/>
      <c r="O2" s="8"/>
      <c r="P2" s="8"/>
      <c r="Q2" s="230"/>
      <c r="R2" s="8"/>
    </row>
    <row r="3" spans="1:18" ht="12.75" customHeight="1" x14ac:dyDescent="0.25">
      <c r="A3" s="247" t="s">
        <v>792</v>
      </c>
      <c r="B3" s="248"/>
      <c r="C3" s="227" t="s">
        <v>793</v>
      </c>
      <c r="D3" s="228"/>
      <c r="E3" s="228"/>
      <c r="F3" s="228"/>
      <c r="G3" s="228"/>
      <c r="H3" s="226"/>
      <c r="I3" s="249" t="s">
        <v>667</v>
      </c>
      <c r="J3" s="250"/>
      <c r="K3" s="251"/>
      <c r="L3" s="8"/>
      <c r="M3" s="8"/>
      <c r="N3" s="8"/>
      <c r="O3" s="8"/>
      <c r="P3" s="8"/>
      <c r="Q3" s="8"/>
      <c r="R3" s="8"/>
    </row>
    <row r="4" spans="1:18" ht="12" customHeight="1" x14ac:dyDescent="0.25">
      <c r="A4" s="130" t="s">
        <v>344</v>
      </c>
      <c r="B4" s="130"/>
      <c r="C4" s="130"/>
      <c r="D4" s="130"/>
      <c r="E4" s="130"/>
      <c r="F4" s="130"/>
      <c r="G4" s="130"/>
      <c r="H4" s="130"/>
      <c r="I4" s="130"/>
      <c r="J4" s="130"/>
      <c r="K4" s="130"/>
    </row>
    <row r="5" spans="1:18" ht="15.75" customHeight="1" x14ac:dyDescent="0.3">
      <c r="A5" s="258" t="s">
        <v>676</v>
      </c>
      <c r="B5" s="259"/>
      <c r="C5" s="34"/>
      <c r="D5" s="129" t="s">
        <v>1</v>
      </c>
      <c r="E5" s="190"/>
      <c r="F5" s="169"/>
      <c r="G5" s="169"/>
      <c r="H5" s="122" t="s">
        <v>323</v>
      </c>
      <c r="I5" s="122"/>
      <c r="J5" s="169"/>
      <c r="K5" s="169"/>
    </row>
    <row r="6" spans="1:18" ht="25.5" customHeight="1" x14ac:dyDescent="0.25">
      <c r="A6" s="283" t="s">
        <v>677</v>
      </c>
      <c r="B6" s="137" t="s">
        <v>319</v>
      </c>
      <c r="C6" s="286"/>
      <c r="D6" s="165" t="s">
        <v>310</v>
      </c>
      <c r="E6" s="166"/>
      <c r="F6" s="288"/>
      <c r="G6" s="289"/>
      <c r="H6" s="289"/>
      <c r="I6" s="290"/>
      <c r="J6" s="167">
        <f>+IF(F6="MINISTERIO DE AMBIENTE Y DESARROLLO SOSTENIBLE","MinAmbiente",IF(F6="AUTORIDAD NACIONAL DE LICENCIAS AMBIENTALES","ANLA",IF(F6="PARQUES NACIONALES NATURALES ","PNNC",IF(F6="INSTITUTO DE HIDROLOGÍA METEOROLOGÍA Y ESTUDIOS AMBIENTALES","IDEAM",0))))</f>
        <v>0</v>
      </c>
      <c r="K6" s="168"/>
    </row>
    <row r="7" spans="1:18" ht="23.25" customHeight="1" x14ac:dyDescent="0.25">
      <c r="A7" s="284"/>
      <c r="B7" s="138"/>
      <c r="C7" s="287"/>
      <c r="D7" s="165" t="s">
        <v>2</v>
      </c>
      <c r="E7" s="166"/>
      <c r="F7" s="265"/>
      <c r="G7" s="266"/>
      <c r="H7" s="266"/>
      <c r="I7" s="266"/>
      <c r="J7" s="266"/>
      <c r="K7" s="267"/>
      <c r="L7" s="21"/>
      <c r="M7" s="1"/>
    </row>
    <row r="8" spans="1:18" ht="25.5" customHeight="1" x14ac:dyDescent="0.25">
      <c r="A8" s="285"/>
      <c r="B8" s="29" t="s">
        <v>4</v>
      </c>
      <c r="C8" s="35"/>
      <c r="D8" s="129" t="s">
        <v>3</v>
      </c>
      <c r="E8" s="129"/>
      <c r="F8" s="126"/>
      <c r="G8" s="126"/>
      <c r="H8" s="122" t="s">
        <v>320</v>
      </c>
      <c r="I8" s="122"/>
      <c r="J8" s="256" t="e">
        <f>+VLOOKUP(F8,SALARIOS!A1:B131,2,FALSE)</f>
        <v>#N/A</v>
      </c>
      <c r="K8" s="256"/>
      <c r="M8" s="1"/>
    </row>
    <row r="9" spans="1:18" ht="15.75" customHeight="1" x14ac:dyDescent="0.25">
      <c r="A9" s="284"/>
      <c r="B9" s="30" t="s">
        <v>656</v>
      </c>
      <c r="C9" s="286"/>
      <c r="D9" s="129" t="s">
        <v>321</v>
      </c>
      <c r="E9" s="129"/>
      <c r="F9" s="35"/>
      <c r="G9" s="129" t="s">
        <v>322</v>
      </c>
      <c r="H9" s="129"/>
      <c r="I9" s="129"/>
      <c r="J9" s="180"/>
      <c r="K9" s="180"/>
      <c r="M9" s="1"/>
    </row>
    <row r="10" spans="1:18" ht="16.5" customHeight="1" x14ac:dyDescent="0.25">
      <c r="A10" s="284"/>
      <c r="B10" s="31" t="s">
        <v>663</v>
      </c>
      <c r="C10" s="287"/>
      <c r="D10" s="129" t="s">
        <v>324</v>
      </c>
      <c r="E10" s="129"/>
      <c r="F10" s="35"/>
      <c r="G10" s="129" t="s">
        <v>325</v>
      </c>
      <c r="H10" s="129"/>
      <c r="I10" s="129"/>
      <c r="J10" s="169"/>
      <c r="K10" s="169"/>
      <c r="M10" s="1"/>
    </row>
    <row r="11" spans="1:18" ht="26.25" customHeight="1" x14ac:dyDescent="0.25">
      <c r="A11" s="252" t="s">
        <v>678</v>
      </c>
      <c r="B11" s="24" t="s">
        <v>664</v>
      </c>
      <c r="C11" s="35"/>
      <c r="D11" s="177" t="s">
        <v>668</v>
      </c>
      <c r="E11" s="178"/>
      <c r="F11" s="178"/>
      <c r="G11" s="178"/>
      <c r="H11" s="178"/>
      <c r="I11" s="178"/>
      <c r="J11" s="178"/>
      <c r="K11" s="179"/>
      <c r="M11" s="1"/>
      <c r="N11" s="253"/>
      <c r="O11" s="254"/>
      <c r="P11" s="254"/>
    </row>
    <row r="12" spans="1:18" ht="21.75" customHeight="1" x14ac:dyDescent="0.25">
      <c r="A12" s="252"/>
      <c r="B12" s="23" t="s">
        <v>665</v>
      </c>
      <c r="C12" s="36" t="s">
        <v>794</v>
      </c>
      <c r="D12" s="280"/>
      <c r="E12" s="281"/>
      <c r="F12" s="281"/>
      <c r="G12" s="281"/>
      <c r="H12" s="281"/>
      <c r="I12" s="281"/>
      <c r="J12" s="281"/>
      <c r="K12" s="282"/>
      <c r="M12" s="1"/>
      <c r="N12" s="253"/>
      <c r="O12" s="254"/>
      <c r="P12" s="254"/>
    </row>
    <row r="13" spans="1:18" ht="25.5" customHeight="1" x14ac:dyDescent="0.25">
      <c r="A13" s="252"/>
      <c r="B13" s="23" t="s">
        <v>341</v>
      </c>
      <c r="C13" s="36"/>
      <c r="D13" s="177" t="s">
        <v>669</v>
      </c>
      <c r="E13" s="178"/>
      <c r="F13" s="178"/>
      <c r="G13" s="178"/>
      <c r="H13" s="178"/>
      <c r="I13" s="178"/>
      <c r="J13" s="178"/>
      <c r="K13" s="179"/>
      <c r="N13" s="254"/>
      <c r="O13" s="254"/>
      <c r="P13" s="254"/>
    </row>
    <row r="14" spans="1:18" ht="26.25" customHeight="1" x14ac:dyDescent="0.25">
      <c r="A14" s="252"/>
      <c r="B14" s="23" t="s">
        <v>654</v>
      </c>
      <c r="C14" s="36"/>
      <c r="D14" s="257" t="str">
        <f>+IF(C14="X",'1'!B8,"NO APLICA")</f>
        <v>NO APLICA</v>
      </c>
      <c r="E14" s="257"/>
      <c r="F14" s="257"/>
      <c r="G14" s="257"/>
      <c r="H14" s="257"/>
      <c r="I14" s="257"/>
      <c r="J14" s="257"/>
      <c r="K14" s="257"/>
    </row>
    <row r="15" spans="1:18" ht="13.5" customHeight="1" x14ac:dyDescent="0.25">
      <c r="A15" s="255" t="s">
        <v>459</v>
      </c>
      <c r="B15" s="255"/>
      <c r="C15" s="255"/>
      <c r="D15" s="255"/>
      <c r="E15" s="255"/>
      <c r="F15" s="255"/>
      <c r="G15" s="255"/>
      <c r="H15" s="255"/>
      <c r="I15" s="255"/>
      <c r="J15" s="255"/>
      <c r="K15" s="255"/>
      <c r="L15" s="7"/>
      <c r="M15" s="7"/>
      <c r="N15" s="7"/>
      <c r="O15" s="7"/>
    </row>
    <row r="16" spans="1:18" ht="30.75" customHeight="1" x14ac:dyDescent="0.25">
      <c r="A16" s="129" t="s">
        <v>466</v>
      </c>
      <c r="B16" s="129"/>
      <c r="C16" s="174"/>
      <c r="D16" s="174"/>
      <c r="E16" s="174"/>
      <c r="F16" s="174"/>
      <c r="G16" s="129" t="s">
        <v>318</v>
      </c>
      <c r="H16" s="129"/>
      <c r="I16" s="129"/>
      <c r="J16" s="169" t="s">
        <v>329</v>
      </c>
      <c r="K16" s="169"/>
      <c r="L16" s="7"/>
      <c r="M16" s="7"/>
      <c r="N16" s="7"/>
      <c r="O16" s="7"/>
    </row>
    <row r="17" spans="1:18" ht="30.75" customHeight="1" x14ac:dyDescent="0.25">
      <c r="A17" s="129" t="s">
        <v>5</v>
      </c>
      <c r="B17" s="131"/>
      <c r="C17" s="124"/>
      <c r="D17" s="171"/>
      <c r="E17" s="171"/>
      <c r="F17" s="171"/>
      <c r="G17" s="171"/>
      <c r="H17" s="171"/>
      <c r="I17" s="171"/>
      <c r="J17" s="171"/>
      <c r="K17" s="171"/>
    </row>
    <row r="18" spans="1:18" ht="70.5" customHeight="1" x14ac:dyDescent="0.25">
      <c r="A18" s="129" t="s">
        <v>655</v>
      </c>
      <c r="B18" s="129"/>
      <c r="C18" s="172"/>
      <c r="D18" s="172"/>
      <c r="E18" s="172"/>
      <c r="F18" s="172"/>
      <c r="G18" s="172"/>
      <c r="H18" s="172"/>
      <c r="I18" s="172"/>
      <c r="J18" s="172"/>
      <c r="K18" s="172"/>
    </row>
    <row r="19" spans="1:18" ht="20.25" customHeight="1" x14ac:dyDescent="0.25">
      <c r="A19" s="252" t="s">
        <v>6</v>
      </c>
      <c r="B19" s="252"/>
      <c r="C19" s="129" t="s">
        <v>315</v>
      </c>
      <c r="D19" s="129"/>
      <c r="E19" s="35" t="s">
        <v>311</v>
      </c>
      <c r="F19" s="264" t="str">
        <f>+IF(E19="SI",'2'!B23,"NO APLICA")</f>
        <v>NO APLICA</v>
      </c>
      <c r="G19" s="264"/>
      <c r="H19" s="264"/>
      <c r="I19" s="264"/>
      <c r="J19" s="264"/>
      <c r="K19" s="264"/>
    </row>
    <row r="20" spans="1:18" ht="15.75" customHeight="1" x14ac:dyDescent="0.25">
      <c r="A20" s="252"/>
      <c r="B20" s="252"/>
      <c r="C20" s="122" t="s">
        <v>467</v>
      </c>
      <c r="D20" s="123"/>
      <c r="E20" s="123"/>
      <c r="F20" s="122" t="s">
        <v>317</v>
      </c>
      <c r="G20" s="123"/>
      <c r="H20" s="122" t="s">
        <v>7</v>
      </c>
      <c r="I20" s="123"/>
      <c r="J20" s="123"/>
      <c r="K20" s="123"/>
      <c r="L20" s="21"/>
    </row>
    <row r="21" spans="1:18" ht="20.25" customHeight="1" x14ac:dyDescent="0.25">
      <c r="A21" s="252"/>
      <c r="B21" s="252"/>
      <c r="C21" s="132"/>
      <c r="D21" s="133"/>
      <c r="E21" s="134"/>
      <c r="F21" s="260"/>
      <c r="G21" s="261"/>
      <c r="H21" s="262" t="str">
        <f>IF($C$21="","",VLOOKUP($C$21,NUMERO,3))</f>
        <v/>
      </c>
      <c r="I21" s="263"/>
      <c r="J21" s="263"/>
      <c r="K21" s="263"/>
    </row>
    <row r="22" spans="1:18" ht="18.75" customHeight="1" x14ac:dyDescent="0.25">
      <c r="A22" s="129" t="s">
        <v>462</v>
      </c>
      <c r="B22" s="131"/>
      <c r="C22" s="173" t="s">
        <v>465</v>
      </c>
      <c r="D22" s="173"/>
      <c r="E22" s="173"/>
      <c r="F22" s="159" t="str">
        <f>+CONCATENATE(PAIS,'2'!B21,'F-A-CAL-11'!F21)</f>
        <v xml:space="preserve">   /   </v>
      </c>
      <c r="G22" s="159"/>
      <c r="H22" s="160" t="s">
        <v>464</v>
      </c>
      <c r="I22" s="160"/>
      <c r="J22" s="160"/>
      <c r="K22" s="160"/>
    </row>
    <row r="23" spans="1:18" ht="25.5" customHeight="1" x14ac:dyDescent="0.25">
      <c r="A23" s="129" t="s">
        <v>671</v>
      </c>
      <c r="B23" s="131"/>
      <c r="C23" s="158"/>
      <c r="D23" s="158"/>
      <c r="E23" s="129" t="s">
        <v>670</v>
      </c>
      <c r="F23" s="122"/>
      <c r="G23" s="38"/>
      <c r="H23" s="157" t="s">
        <v>331</v>
      </c>
      <c r="I23" s="157"/>
      <c r="J23" s="157"/>
      <c r="K23" s="35" t="s">
        <v>311</v>
      </c>
    </row>
    <row r="24" spans="1:18" ht="24" customHeight="1" x14ac:dyDescent="0.25">
      <c r="A24" s="129" t="s">
        <v>679</v>
      </c>
      <c r="B24" s="131"/>
      <c r="C24" s="158"/>
      <c r="D24" s="158"/>
      <c r="E24" s="129" t="s">
        <v>672</v>
      </c>
      <c r="F24" s="122"/>
      <c r="G24" s="38"/>
      <c r="H24" s="129" t="s">
        <v>330</v>
      </c>
      <c r="I24" s="129"/>
      <c r="J24" s="129"/>
      <c r="K24" s="28">
        <f>+G24-C24+0.5</f>
        <v>0.5</v>
      </c>
    </row>
    <row r="25" spans="1:18" ht="33.75" customHeight="1" x14ac:dyDescent="0.25">
      <c r="A25" s="129" t="s">
        <v>453</v>
      </c>
      <c r="B25" s="162"/>
      <c r="C25" s="124"/>
      <c r="D25" s="125"/>
      <c r="E25" s="125"/>
      <c r="F25" s="23" t="s">
        <v>343</v>
      </c>
      <c r="G25" s="124"/>
      <c r="H25" s="125"/>
      <c r="I25" s="125"/>
      <c r="J25" s="125"/>
      <c r="K25" s="125"/>
      <c r="L25" s="1"/>
      <c r="P25" s="1"/>
      <c r="Q25" s="1"/>
      <c r="R25" s="1"/>
    </row>
    <row r="26" spans="1:18" ht="15.75" customHeight="1" x14ac:dyDescent="0.25">
      <c r="A26" s="129" t="s">
        <v>490</v>
      </c>
      <c r="B26" s="129"/>
      <c r="C26" s="129"/>
      <c r="D26" s="129"/>
      <c r="E26" s="129"/>
      <c r="F26" s="129"/>
      <c r="G26" s="129"/>
      <c r="H26" s="129"/>
      <c r="I26" s="129"/>
      <c r="J26" s="129"/>
      <c r="K26" s="129"/>
      <c r="L26" s="1"/>
      <c r="P26" s="1"/>
      <c r="Q26" s="1"/>
      <c r="R26" s="1"/>
    </row>
    <row r="27" spans="1:18" ht="39.75" customHeight="1" x14ac:dyDescent="0.25">
      <c r="A27" s="129" t="s">
        <v>8</v>
      </c>
      <c r="B27" s="131"/>
      <c r="C27" s="135" t="str">
        <f>IF(C12="X","DILIGENCIAR","NA")</f>
        <v>DILIGENCIAR</v>
      </c>
      <c r="D27" s="127"/>
      <c r="E27" s="127"/>
      <c r="F27" s="23" t="s">
        <v>9</v>
      </c>
      <c r="G27" s="126" t="str">
        <f>IF(C12="X","DILIGENCIAR","NA")</f>
        <v>DILIGENCIAR</v>
      </c>
      <c r="H27" s="127"/>
      <c r="I27" s="127"/>
      <c r="J27" s="127"/>
      <c r="K27" s="127"/>
      <c r="L27" s="1"/>
      <c r="P27" s="1"/>
      <c r="Q27" s="1"/>
      <c r="R27" s="1"/>
    </row>
    <row r="28" spans="1:18" ht="11.25" customHeight="1" x14ac:dyDescent="0.25">
      <c r="A28" s="130" t="s">
        <v>454</v>
      </c>
      <c r="B28" s="130"/>
      <c r="C28" s="130"/>
      <c r="D28" s="130"/>
      <c r="E28" s="130"/>
      <c r="F28" s="130"/>
      <c r="G28" s="130"/>
      <c r="H28" s="130"/>
      <c r="I28" s="130"/>
      <c r="J28" s="130"/>
      <c r="K28" s="130"/>
      <c r="L28" s="1"/>
      <c r="P28" s="1"/>
      <c r="Q28" s="1"/>
      <c r="R28" s="1"/>
    </row>
    <row r="29" spans="1:18" ht="15.75" customHeight="1" x14ac:dyDescent="0.25">
      <c r="A29" s="161" t="s">
        <v>680</v>
      </c>
      <c r="B29" s="161"/>
      <c r="C29" s="161"/>
      <c r="D29" s="161"/>
      <c r="E29" s="161"/>
      <c r="F29" s="161"/>
      <c r="G29" s="161"/>
      <c r="H29" s="161"/>
      <c r="I29" s="161"/>
      <c r="J29" s="161"/>
      <c r="K29" s="161"/>
      <c r="L29" s="1"/>
      <c r="P29" s="1"/>
      <c r="Q29" s="1"/>
      <c r="R29" s="1"/>
    </row>
    <row r="30" spans="1:18" ht="15" customHeight="1" x14ac:dyDescent="0.25">
      <c r="A30" s="129" t="s">
        <v>455</v>
      </c>
      <c r="B30" s="129"/>
      <c r="C30" s="129"/>
      <c r="D30" s="129"/>
      <c r="E30" s="35" t="s">
        <v>311</v>
      </c>
      <c r="F30" s="129" t="s">
        <v>457</v>
      </c>
      <c r="G30" s="129"/>
      <c r="H30" s="129"/>
      <c r="I30" s="129"/>
      <c r="J30" s="129"/>
      <c r="K30" s="35" t="s">
        <v>311</v>
      </c>
      <c r="L30" s="1"/>
      <c r="P30" s="1"/>
      <c r="Q30" s="1"/>
      <c r="R30" s="1"/>
    </row>
    <row r="31" spans="1:18" ht="24" customHeight="1" x14ac:dyDescent="0.25">
      <c r="A31" s="129" t="s">
        <v>478</v>
      </c>
      <c r="B31" s="129"/>
      <c r="C31" s="129"/>
      <c r="D31" s="129"/>
      <c r="E31" s="41" t="str">
        <f>IF(E30="SI","ECONOMICA","NA")</f>
        <v>NA</v>
      </c>
      <c r="F31" s="23" t="s">
        <v>470</v>
      </c>
      <c r="G31" s="80" t="str">
        <f>+IF(K30="SI",(J8+J9),IF(K30="NO","NA",0))</f>
        <v>NA</v>
      </c>
      <c r="H31" s="170" t="s">
        <v>336</v>
      </c>
      <c r="I31" s="170"/>
      <c r="J31" s="170"/>
      <c r="K31" s="85" t="str">
        <f>IF(K30="SI","DILIGENCIAR","NA")</f>
        <v>NA</v>
      </c>
      <c r="L31" s="1"/>
      <c r="P31" s="1"/>
      <c r="Q31" s="1"/>
      <c r="R31" s="1"/>
    </row>
    <row r="32" spans="1:18" ht="25.5" customHeight="1" x14ac:dyDescent="0.25">
      <c r="A32" s="129" t="s">
        <v>787</v>
      </c>
      <c r="B32" s="129"/>
      <c r="C32" s="129"/>
      <c r="D32" s="129"/>
      <c r="E32" s="40" t="str">
        <f>IF(E30="SI","DILIGENCIAR","NA")</f>
        <v>NA</v>
      </c>
      <c r="F32" s="23" t="s">
        <v>337</v>
      </c>
      <c r="G32" s="81" t="str">
        <f>IF(K30="SI",+'3'!E19,"NA")</f>
        <v>NA</v>
      </c>
      <c r="H32" s="170" t="s">
        <v>335</v>
      </c>
      <c r="I32" s="170"/>
      <c r="J32" s="170"/>
      <c r="K32" s="86" t="str">
        <f>IF(K30="SI",'3'!K30,"NA")</f>
        <v>NA</v>
      </c>
      <c r="L32" s="1"/>
      <c r="P32" s="1"/>
      <c r="Q32" s="1"/>
      <c r="R32" s="1"/>
    </row>
    <row r="33" spans="1:18" ht="26.25" customHeight="1" x14ac:dyDescent="0.25">
      <c r="A33" s="136" t="s">
        <v>491</v>
      </c>
      <c r="B33" s="136"/>
      <c r="C33" s="136"/>
      <c r="D33" s="136"/>
      <c r="E33" s="136"/>
      <c r="F33" s="23" t="s">
        <v>476</v>
      </c>
      <c r="G33" s="82" t="str">
        <f>IF(K30="SI",G32*K32,"NA")</f>
        <v>NA</v>
      </c>
      <c r="H33" s="170" t="s">
        <v>785</v>
      </c>
      <c r="I33" s="170"/>
      <c r="J33" s="170"/>
      <c r="K33" s="87" t="str">
        <f>IF(K30="SI",G33*K31,"NA")</f>
        <v>NA</v>
      </c>
      <c r="L33" s="1"/>
      <c r="P33" s="1"/>
      <c r="Q33" s="1"/>
      <c r="R33" s="1"/>
    </row>
    <row r="34" spans="1:18" ht="26.25" customHeight="1" x14ac:dyDescent="0.25">
      <c r="A34" s="23" t="s">
        <v>456</v>
      </c>
      <c r="B34" s="176" t="str">
        <f>+IF(E30="SI",(E32*30%)+E32,"NA")</f>
        <v>NA</v>
      </c>
      <c r="C34" s="176"/>
      <c r="D34" s="176"/>
      <c r="E34" s="176"/>
      <c r="F34" s="91" t="s">
        <v>786</v>
      </c>
      <c r="G34" s="268" t="s">
        <v>657</v>
      </c>
      <c r="H34" s="269"/>
      <c r="I34" s="269"/>
      <c r="J34" s="269"/>
      <c r="K34" s="270"/>
      <c r="L34" s="1"/>
      <c r="P34" s="1"/>
      <c r="Q34" s="1"/>
      <c r="R34" s="1"/>
    </row>
    <row r="35" spans="1:18" ht="26.25" customHeight="1" x14ac:dyDescent="0.25">
      <c r="A35" s="23" t="s">
        <v>469</v>
      </c>
      <c r="B35" s="175" t="str">
        <f>IF(E30="SI","No. 800 del 2025 ","NA")</f>
        <v>NA</v>
      </c>
      <c r="C35" s="175"/>
      <c r="D35" s="175"/>
      <c r="E35" s="175"/>
      <c r="F35" s="24">
        <f>+'3'!C28</f>
        <v>0</v>
      </c>
      <c r="G35" s="82" t="str">
        <f>IF(G34="N/A","NA",G33*J35)</f>
        <v>NA</v>
      </c>
      <c r="H35" s="277" t="s">
        <v>788</v>
      </c>
      <c r="I35" s="278"/>
      <c r="J35" s="102">
        <f>+'3'!D34</f>
        <v>0</v>
      </c>
      <c r="K35" s="87" t="str">
        <f>IF(G34="N/A",K33,G35*K31)</f>
        <v>NA</v>
      </c>
      <c r="L35" s="1"/>
      <c r="P35" s="1"/>
      <c r="Q35" s="1"/>
      <c r="R35" s="1"/>
    </row>
    <row r="36" spans="1:18" ht="23.25" customHeight="1" x14ac:dyDescent="0.25">
      <c r="A36" s="137" t="s">
        <v>339</v>
      </c>
      <c r="B36" s="139" t="str">
        <f>IF(E30="SI","SUBATOURS SAS","NA")</f>
        <v>NA</v>
      </c>
      <c r="C36" s="140"/>
      <c r="D36" s="140"/>
      <c r="E36" s="141"/>
      <c r="F36" s="23" t="s">
        <v>472</v>
      </c>
      <c r="G36" s="83" t="str">
        <f>IF(K30="SI","DILIGENCIAR","NA")</f>
        <v>NA</v>
      </c>
      <c r="H36" s="170" t="s">
        <v>458</v>
      </c>
      <c r="I36" s="170"/>
      <c r="J36" s="170"/>
      <c r="K36" s="88" t="str">
        <f>IF(K30="SI","DILIGENCIAR","NA")</f>
        <v>NA</v>
      </c>
      <c r="L36" s="1"/>
      <c r="P36" s="1"/>
      <c r="Q36" s="1"/>
      <c r="R36" s="1"/>
    </row>
    <row r="37" spans="1:18" ht="18" customHeight="1" x14ac:dyDescent="0.25">
      <c r="A37" s="138"/>
      <c r="B37" s="142"/>
      <c r="C37" s="143"/>
      <c r="D37" s="143"/>
      <c r="E37" s="144"/>
      <c r="F37" s="23" t="s">
        <v>473</v>
      </c>
      <c r="G37" s="80" t="str">
        <f>IF(K30="SI",K36*K35,"NA")</f>
        <v>NA</v>
      </c>
      <c r="H37" s="170" t="s">
        <v>338</v>
      </c>
      <c r="I37" s="170"/>
      <c r="J37" s="170"/>
      <c r="K37" s="89" t="str">
        <f>IF(K30="SI",G37/K31,"NA")</f>
        <v>NA</v>
      </c>
      <c r="L37" s="1"/>
      <c r="P37" s="1"/>
      <c r="Q37" s="1"/>
      <c r="R37" s="1"/>
    </row>
    <row r="38" spans="1:18" ht="28.5" customHeight="1" x14ac:dyDescent="0.25">
      <c r="A38" s="137" t="s">
        <v>774</v>
      </c>
      <c r="B38" s="271" t="str">
        <f>IF(E30="SI","DILIGENCIAR","NA")</f>
        <v>NA</v>
      </c>
      <c r="C38" s="272"/>
      <c r="D38" s="272"/>
      <c r="E38" s="273"/>
      <c r="F38" s="23" t="s">
        <v>674</v>
      </c>
      <c r="G38" s="84" t="str">
        <f>IF(K30="SI","DILIGENCIAR","NA")</f>
        <v>NA</v>
      </c>
      <c r="H38" s="277" t="s">
        <v>675</v>
      </c>
      <c r="I38" s="279"/>
      <c r="J38" s="278"/>
      <c r="K38" s="90" t="str">
        <f>IF(K30="SI","DILIGENCIAR","NA")</f>
        <v>NA</v>
      </c>
      <c r="L38" s="1"/>
      <c r="P38" s="1"/>
      <c r="Q38" s="1"/>
      <c r="R38" s="1"/>
    </row>
    <row r="39" spans="1:18" ht="36" customHeight="1" x14ac:dyDescent="0.25">
      <c r="A39" s="138"/>
      <c r="B39" s="274"/>
      <c r="C39" s="275"/>
      <c r="D39" s="275"/>
      <c r="E39" s="276"/>
      <c r="F39" s="136" t="s">
        <v>768</v>
      </c>
      <c r="G39" s="136"/>
      <c r="H39" s="136"/>
      <c r="I39" s="136"/>
      <c r="J39" s="136"/>
      <c r="K39" s="136"/>
      <c r="L39" s="1"/>
      <c r="P39" s="1"/>
      <c r="Q39" s="1"/>
      <c r="R39" s="1"/>
    </row>
    <row r="40" spans="1:18" ht="12.75" customHeight="1" x14ac:dyDescent="0.25">
      <c r="A40" s="128" t="s">
        <v>479</v>
      </c>
      <c r="B40" s="128"/>
      <c r="C40" s="128"/>
      <c r="D40" s="128"/>
      <c r="E40" s="128"/>
      <c r="F40" s="128"/>
      <c r="G40" s="128"/>
      <c r="H40" s="128"/>
      <c r="I40" s="128"/>
      <c r="J40" s="128"/>
      <c r="K40" s="128"/>
      <c r="N40" s="3"/>
    </row>
    <row r="41" spans="1:18" ht="26.25" customHeight="1" x14ac:dyDescent="0.25">
      <c r="A41" s="161" t="s">
        <v>673</v>
      </c>
      <c r="B41" s="161"/>
      <c r="C41" s="161"/>
      <c r="D41" s="161"/>
      <c r="E41" s="161"/>
      <c r="F41" s="161"/>
      <c r="G41" s="299" t="s">
        <v>496</v>
      </c>
      <c r="H41" s="300"/>
      <c r="I41" s="300"/>
      <c r="J41" s="300"/>
      <c r="K41" s="35" t="s">
        <v>311</v>
      </c>
      <c r="N41" s="3"/>
    </row>
    <row r="42" spans="1:18" ht="30" customHeight="1" x14ac:dyDescent="0.25">
      <c r="A42" s="189" t="s">
        <v>11</v>
      </c>
      <c r="B42" s="190"/>
      <c r="C42" s="126" t="str">
        <f>IF(K41="SI","DILIGENCIAR","NA")</f>
        <v>NA</v>
      </c>
      <c r="D42" s="185"/>
      <c r="E42" s="185"/>
      <c r="F42" s="32" t="s">
        <v>12</v>
      </c>
      <c r="G42" s="265"/>
      <c r="H42" s="266"/>
      <c r="I42" s="266"/>
      <c r="J42" s="266"/>
      <c r="K42" s="267"/>
    </row>
    <row r="43" spans="1:18" ht="33" customHeight="1" x14ac:dyDescent="0.25">
      <c r="A43" s="189" t="s">
        <v>480</v>
      </c>
      <c r="B43" s="190"/>
      <c r="C43" s="126" t="str">
        <f>IF(K41="SI","DILIGENCIAR","NA")</f>
        <v>NA</v>
      </c>
      <c r="D43" s="185"/>
      <c r="E43" s="185"/>
      <c r="F43" s="25" t="s">
        <v>10</v>
      </c>
      <c r="G43" s="126" t="str">
        <f>IF(K41="SI","DILIGENCIAR","NA")</f>
        <v>NA</v>
      </c>
      <c r="H43" s="185"/>
      <c r="I43" s="185"/>
      <c r="J43" s="185"/>
      <c r="K43" s="185"/>
    </row>
    <row r="44" spans="1:18" ht="41.25" customHeight="1" x14ac:dyDescent="0.25">
      <c r="A44" s="27" t="s">
        <v>481</v>
      </c>
      <c r="B44" s="26" t="s">
        <v>329</v>
      </c>
      <c r="C44" s="37" t="str">
        <f>IF(K41="SI","DILIGENCIAR","NA")</f>
        <v>NA</v>
      </c>
      <c r="D44" s="26" t="s">
        <v>311</v>
      </c>
      <c r="E44" s="37" t="str">
        <f>IF(K41="SI","DILIGENCIAR","NA")</f>
        <v>NA</v>
      </c>
      <c r="F44" s="157" t="s">
        <v>482</v>
      </c>
      <c r="G44" s="126" t="str">
        <f>IF(K41="SI","DILIGENCIAR","NA")</f>
        <v>NA</v>
      </c>
      <c r="H44" s="126"/>
      <c r="I44" s="126"/>
      <c r="J44" s="126"/>
      <c r="K44" s="126"/>
    </row>
    <row r="45" spans="1:18" ht="40.5" customHeight="1" x14ac:dyDescent="0.25">
      <c r="A45" s="27" t="s">
        <v>334</v>
      </c>
      <c r="B45" s="26" t="s">
        <v>329</v>
      </c>
      <c r="C45" s="37" t="str">
        <f>IF(K41="SI","DILIGENCIAR","NA")</f>
        <v>NA</v>
      </c>
      <c r="D45" s="26" t="s">
        <v>311</v>
      </c>
      <c r="E45" s="37" t="str">
        <f>IF(K41="SI","DILIGENCIAR","NA")</f>
        <v>NA</v>
      </c>
      <c r="F45" s="157"/>
      <c r="G45" s="126"/>
      <c r="H45" s="126"/>
      <c r="I45" s="126"/>
      <c r="J45" s="126"/>
      <c r="K45" s="126"/>
    </row>
    <row r="46" spans="1:18" ht="37.5" customHeight="1" x14ac:dyDescent="0.25">
      <c r="A46" s="183" t="s">
        <v>328</v>
      </c>
      <c r="B46" s="184"/>
      <c r="C46" s="126" t="str">
        <f>IF(K41="SI","DILIGENCIAR","NA")</f>
        <v>NA</v>
      </c>
      <c r="D46" s="185"/>
      <c r="E46" s="185"/>
      <c r="F46" s="23" t="s">
        <v>13</v>
      </c>
      <c r="G46" s="126" t="str">
        <f>IF(K41="SI","DILIGENCIAR","NA")</f>
        <v>NA</v>
      </c>
      <c r="H46" s="126"/>
      <c r="I46" s="126"/>
      <c r="J46" s="126"/>
      <c r="K46" s="126"/>
    </row>
    <row r="47" spans="1:18" ht="25.5" customHeight="1" x14ac:dyDescent="0.25">
      <c r="A47" s="220" t="s">
        <v>695</v>
      </c>
      <c r="B47" s="221"/>
      <c r="C47" s="221"/>
      <c r="D47" s="221"/>
      <c r="E47" s="221"/>
      <c r="F47" s="221"/>
      <c r="G47" s="221"/>
      <c r="H47" s="221"/>
      <c r="I47" s="221"/>
      <c r="J47" s="221"/>
      <c r="K47" s="222"/>
    </row>
    <row r="48" spans="1:18" ht="15.75" customHeight="1" x14ac:dyDescent="0.25">
      <c r="A48" s="223" t="s">
        <v>681</v>
      </c>
      <c r="B48" s="224"/>
      <c r="C48" s="225" t="s">
        <v>494</v>
      </c>
      <c r="D48" s="226"/>
      <c r="E48" s="227" t="s">
        <v>495</v>
      </c>
      <c r="F48" s="228"/>
      <c r="G48" s="228"/>
      <c r="H48" s="228"/>
      <c r="I48" s="228"/>
      <c r="J48" s="228"/>
      <c r="K48" s="229"/>
    </row>
    <row r="49" spans="1:14" ht="35.25" customHeight="1" x14ac:dyDescent="0.25">
      <c r="A49" s="120"/>
      <c r="B49" s="151"/>
      <c r="C49" s="118"/>
      <c r="D49" s="119"/>
      <c r="E49" s="115"/>
      <c r="F49" s="116"/>
      <c r="G49" s="116"/>
      <c r="H49" s="116"/>
      <c r="I49" s="116"/>
      <c r="J49" s="116"/>
      <c r="K49" s="117"/>
    </row>
    <row r="50" spans="1:14" ht="35.25" customHeight="1" x14ac:dyDescent="0.25">
      <c r="A50" s="120"/>
      <c r="B50" s="151"/>
      <c r="C50" s="118"/>
      <c r="D50" s="119"/>
      <c r="E50" s="115"/>
      <c r="F50" s="116"/>
      <c r="G50" s="116"/>
      <c r="H50" s="116"/>
      <c r="I50" s="116"/>
      <c r="J50" s="116"/>
      <c r="K50" s="117"/>
    </row>
    <row r="51" spans="1:14" ht="35.25" customHeight="1" x14ac:dyDescent="0.25">
      <c r="A51" s="120"/>
      <c r="B51" s="121"/>
      <c r="C51" s="118"/>
      <c r="D51" s="119"/>
      <c r="E51" s="115"/>
      <c r="F51" s="116"/>
      <c r="G51" s="116"/>
      <c r="H51" s="116"/>
      <c r="I51" s="116"/>
      <c r="J51" s="116"/>
      <c r="K51" s="117"/>
    </row>
    <row r="52" spans="1:14" ht="35.25" customHeight="1" x14ac:dyDescent="0.25">
      <c r="A52" s="120"/>
      <c r="B52" s="121"/>
      <c r="C52" s="118"/>
      <c r="D52" s="119"/>
      <c r="E52" s="115"/>
      <c r="F52" s="116"/>
      <c r="G52" s="116"/>
      <c r="H52" s="116"/>
      <c r="I52" s="116"/>
      <c r="J52" s="116"/>
      <c r="K52" s="117"/>
    </row>
    <row r="53" spans="1:14" ht="35.25" customHeight="1" x14ac:dyDescent="0.25">
      <c r="A53" s="120"/>
      <c r="B53" s="121"/>
      <c r="C53" s="118"/>
      <c r="D53" s="119"/>
      <c r="E53" s="115"/>
      <c r="F53" s="116"/>
      <c r="G53" s="116"/>
      <c r="H53" s="116"/>
      <c r="I53" s="116"/>
      <c r="J53" s="116"/>
      <c r="K53" s="117"/>
    </row>
    <row r="54" spans="1:14" ht="35.25" customHeight="1" x14ac:dyDescent="0.25">
      <c r="A54" s="120"/>
      <c r="B54" s="121"/>
      <c r="C54" s="118"/>
      <c r="D54" s="119"/>
      <c r="E54" s="115"/>
      <c r="F54" s="116"/>
      <c r="G54" s="116"/>
      <c r="H54" s="116"/>
      <c r="I54" s="116"/>
      <c r="J54" s="116"/>
      <c r="K54" s="117"/>
    </row>
    <row r="55" spans="1:14" ht="35.25" customHeight="1" x14ac:dyDescent="0.25">
      <c r="A55" s="120"/>
      <c r="B55" s="121"/>
      <c r="C55" s="118"/>
      <c r="D55" s="119"/>
      <c r="E55" s="115"/>
      <c r="F55" s="116"/>
      <c r="G55" s="116"/>
      <c r="H55" s="116"/>
      <c r="I55" s="116"/>
      <c r="J55" s="116"/>
      <c r="K55" s="117"/>
    </row>
    <row r="56" spans="1:14" ht="35.25" customHeight="1" x14ac:dyDescent="0.25">
      <c r="A56" s="120"/>
      <c r="B56" s="121"/>
      <c r="C56" s="118"/>
      <c r="D56" s="119"/>
      <c r="E56" s="115"/>
      <c r="F56" s="116"/>
      <c r="G56" s="116"/>
      <c r="H56" s="116"/>
      <c r="I56" s="116"/>
      <c r="J56" s="116"/>
      <c r="K56" s="117"/>
    </row>
    <row r="57" spans="1:14" ht="35.25" customHeight="1" x14ac:dyDescent="0.25">
      <c r="A57" s="120"/>
      <c r="B57" s="121"/>
      <c r="C57" s="118"/>
      <c r="D57" s="119"/>
      <c r="E57" s="115"/>
      <c r="F57" s="116"/>
      <c r="G57" s="116"/>
      <c r="H57" s="116"/>
      <c r="I57" s="116"/>
      <c r="J57" s="116"/>
      <c r="K57" s="117"/>
    </row>
    <row r="58" spans="1:14" ht="35.25" customHeight="1" x14ac:dyDescent="0.25">
      <c r="A58" s="120"/>
      <c r="B58" s="121"/>
      <c r="C58" s="118"/>
      <c r="D58" s="119"/>
      <c r="E58" s="115"/>
      <c r="F58" s="116"/>
      <c r="G58" s="116"/>
      <c r="H58" s="116"/>
      <c r="I58" s="116"/>
      <c r="J58" s="116"/>
      <c r="K58" s="117"/>
    </row>
    <row r="59" spans="1:14" ht="35.25" customHeight="1" x14ac:dyDescent="0.25">
      <c r="A59" s="120"/>
      <c r="B59" s="121"/>
      <c r="C59" s="118"/>
      <c r="D59" s="119"/>
      <c r="E59" s="115"/>
      <c r="F59" s="116"/>
      <c r="G59" s="116"/>
      <c r="H59" s="116"/>
      <c r="I59" s="116"/>
      <c r="J59" s="116"/>
      <c r="K59" s="117"/>
    </row>
    <row r="60" spans="1:14" ht="35.25" customHeight="1" x14ac:dyDescent="0.25">
      <c r="A60" s="120"/>
      <c r="B60" s="121"/>
      <c r="C60" s="118"/>
      <c r="D60" s="119"/>
      <c r="E60" s="115"/>
      <c r="F60" s="116"/>
      <c r="G60" s="116"/>
      <c r="H60" s="116"/>
      <c r="I60" s="116"/>
      <c r="J60" s="116"/>
      <c r="K60" s="117"/>
    </row>
    <row r="61" spans="1:14" ht="35.25" customHeight="1" x14ac:dyDescent="0.25">
      <c r="A61" s="120"/>
      <c r="B61" s="121"/>
      <c r="C61" s="118"/>
      <c r="D61" s="119"/>
      <c r="E61" s="115"/>
      <c r="F61" s="116"/>
      <c r="G61" s="116"/>
      <c r="H61" s="116"/>
      <c r="I61" s="116"/>
      <c r="J61" s="116"/>
      <c r="K61" s="117"/>
    </row>
    <row r="62" spans="1:14" ht="35.25" customHeight="1" x14ac:dyDescent="0.25">
      <c r="A62" s="120"/>
      <c r="B62" s="121"/>
      <c r="C62" s="118"/>
      <c r="D62" s="119"/>
      <c r="E62" s="115"/>
      <c r="F62" s="116"/>
      <c r="G62" s="116"/>
      <c r="H62" s="116"/>
      <c r="I62" s="116"/>
      <c r="J62" s="116"/>
      <c r="K62" s="117"/>
    </row>
    <row r="63" spans="1:14" ht="12.75" customHeight="1" x14ac:dyDescent="0.25">
      <c r="A63" s="148" t="s">
        <v>312</v>
      </c>
      <c r="B63" s="149"/>
      <c r="C63" s="149"/>
      <c r="D63" s="149"/>
      <c r="E63" s="149"/>
      <c r="F63" s="149"/>
      <c r="G63" s="149"/>
      <c r="H63" s="149"/>
      <c r="I63" s="149"/>
      <c r="J63" s="149"/>
      <c r="K63" s="150"/>
      <c r="L63" s="7"/>
      <c r="M63" s="7"/>
      <c r="N63" s="7"/>
    </row>
    <row r="64" spans="1:14" ht="32.25" customHeight="1" x14ac:dyDescent="0.25">
      <c r="A64" s="207" t="s">
        <v>342</v>
      </c>
      <c r="B64" s="163" t="s">
        <v>486</v>
      </c>
      <c r="C64" s="164"/>
      <c r="D64" s="164"/>
      <c r="E64" s="164"/>
      <c r="F64" s="205">
        <f>+DEPENDENCIA</f>
        <v>0</v>
      </c>
      <c r="G64" s="205"/>
      <c r="H64" s="205"/>
      <c r="I64" s="205"/>
      <c r="J64" s="205"/>
      <c r="K64" s="206"/>
    </row>
    <row r="65" spans="1:14" ht="79.5" customHeight="1" x14ac:dyDescent="0.25">
      <c r="A65" s="208"/>
      <c r="B65" s="296" t="s">
        <v>690</v>
      </c>
      <c r="C65" s="297"/>
      <c r="D65" s="297"/>
      <c r="E65" s="297"/>
      <c r="F65" s="297"/>
      <c r="G65" s="297"/>
      <c r="H65" s="297"/>
      <c r="I65" s="297"/>
      <c r="J65" s="297"/>
      <c r="K65" s="298"/>
    </row>
    <row r="66" spans="1:14" ht="26.25" customHeight="1" x14ac:dyDescent="0.25">
      <c r="A66" s="207" t="s">
        <v>488</v>
      </c>
      <c r="B66" s="163" t="s">
        <v>487</v>
      </c>
      <c r="C66" s="164"/>
      <c r="D66" s="164"/>
      <c r="E66" s="164"/>
      <c r="F66" s="301">
        <f>+C17</f>
        <v>0</v>
      </c>
      <c r="G66" s="301"/>
      <c r="H66" s="301"/>
      <c r="I66" s="301"/>
      <c r="J66" s="301"/>
      <c r="K66" s="302"/>
    </row>
    <row r="67" spans="1:14" ht="79.5" customHeight="1" x14ac:dyDescent="0.25">
      <c r="A67" s="208"/>
      <c r="B67" s="303" t="s">
        <v>767</v>
      </c>
      <c r="C67" s="304"/>
      <c r="D67" s="304"/>
      <c r="E67" s="304"/>
      <c r="F67" s="304"/>
      <c r="G67" s="304"/>
      <c r="H67" s="304"/>
      <c r="I67" s="304"/>
      <c r="J67" s="304"/>
      <c r="K67" s="305"/>
    </row>
    <row r="68" spans="1:14" ht="79.5" customHeight="1" x14ac:dyDescent="0.25">
      <c r="A68" s="33" t="s">
        <v>332</v>
      </c>
      <c r="B68" s="291"/>
      <c r="C68" s="292"/>
      <c r="D68" s="292"/>
      <c r="E68" s="292"/>
      <c r="F68" s="292"/>
      <c r="G68" s="292"/>
      <c r="H68" s="292"/>
      <c r="I68" s="292"/>
      <c r="J68" s="292"/>
      <c r="K68" s="293"/>
    </row>
    <row r="69" spans="1:14" ht="33" customHeight="1" x14ac:dyDescent="0.25">
      <c r="A69" s="207" t="s">
        <v>333</v>
      </c>
      <c r="B69" s="294">
        <f>+F5</f>
        <v>0</v>
      </c>
      <c r="C69" s="205"/>
      <c r="D69" s="205"/>
      <c r="E69" s="205"/>
      <c r="F69" s="164" t="s">
        <v>492</v>
      </c>
      <c r="G69" s="164"/>
      <c r="H69" s="164"/>
      <c r="I69" s="164"/>
      <c r="J69" s="164"/>
      <c r="K69" s="295"/>
    </row>
    <row r="70" spans="1:14" ht="79.5" customHeight="1" x14ac:dyDescent="0.25">
      <c r="A70" s="208"/>
      <c r="B70" s="296"/>
      <c r="C70" s="297"/>
      <c r="D70" s="297"/>
      <c r="E70" s="297"/>
      <c r="F70" s="297"/>
      <c r="G70" s="297"/>
      <c r="H70" s="297"/>
      <c r="I70" s="297"/>
      <c r="J70" s="297"/>
      <c r="K70" s="298"/>
    </row>
    <row r="71" spans="1:14" ht="23.25" customHeight="1" x14ac:dyDescent="0.25">
      <c r="A71" s="186" t="str">
        <f>+IF(C9="x",'3'!L19,"")</f>
        <v/>
      </c>
      <c r="B71" s="187"/>
      <c r="C71" s="187"/>
      <c r="D71" s="187"/>
      <c r="E71" s="187"/>
      <c r="F71" s="187"/>
      <c r="G71" s="187"/>
      <c r="H71" s="187"/>
      <c r="I71" s="187"/>
      <c r="J71" s="187"/>
      <c r="K71" s="188"/>
    </row>
    <row r="72" spans="1:14" ht="23.25" customHeight="1" x14ac:dyDescent="0.25">
      <c r="A72" s="152" t="s">
        <v>489</v>
      </c>
      <c r="B72" s="153"/>
      <c r="C72" s="153"/>
      <c r="D72" s="153"/>
      <c r="E72" s="154"/>
      <c r="F72" s="155" t="s">
        <v>313</v>
      </c>
      <c r="G72" s="153"/>
      <c r="H72" s="153"/>
      <c r="I72" s="153"/>
      <c r="J72" s="153"/>
      <c r="K72" s="156"/>
    </row>
    <row r="73" spans="1:14" ht="23.25" customHeight="1" thickBot="1" x14ac:dyDescent="0.3">
      <c r="A73" s="191"/>
      <c r="B73" s="192"/>
      <c r="C73" s="192"/>
      <c r="D73" s="192"/>
      <c r="E73" s="193"/>
      <c r="F73" s="194">
        <f>+F5</f>
        <v>0</v>
      </c>
      <c r="G73" s="195"/>
      <c r="H73" s="195"/>
      <c r="I73" s="195"/>
      <c r="J73" s="195"/>
      <c r="K73" s="196"/>
    </row>
    <row r="74" spans="1:14" ht="14.25" customHeight="1" x14ac:dyDescent="0.3">
      <c r="A74" s="217" t="s">
        <v>3</v>
      </c>
      <c r="B74" s="218"/>
      <c r="C74" s="218"/>
      <c r="D74" s="218"/>
      <c r="E74" s="219"/>
      <c r="F74" s="145" t="s">
        <v>3</v>
      </c>
      <c r="G74" s="146"/>
      <c r="H74" s="146"/>
      <c r="I74" s="146"/>
      <c r="J74" s="146"/>
      <c r="K74" s="147"/>
    </row>
    <row r="75" spans="1:14" ht="14.25" customHeight="1" x14ac:dyDescent="0.25">
      <c r="A75" s="209"/>
      <c r="B75" s="210"/>
      <c r="C75" s="210"/>
      <c r="D75" s="210"/>
      <c r="E75" s="211"/>
      <c r="F75" s="212"/>
      <c r="G75" s="213"/>
      <c r="H75" s="213"/>
      <c r="I75" s="213"/>
      <c r="J75" s="213"/>
      <c r="K75" s="214"/>
    </row>
    <row r="76" spans="1:14" ht="18" customHeight="1" x14ac:dyDescent="0.3">
      <c r="A76" s="197" t="s">
        <v>765</v>
      </c>
      <c r="B76" s="198"/>
      <c r="C76" s="198"/>
      <c r="D76" s="198"/>
      <c r="E76" s="199"/>
      <c r="F76" s="200" t="s">
        <v>314</v>
      </c>
      <c r="G76" s="198"/>
      <c r="H76" s="198"/>
      <c r="I76" s="198"/>
      <c r="J76" s="198"/>
      <c r="K76" s="201"/>
    </row>
    <row r="77" spans="1:14" ht="51.75" customHeight="1" thickBot="1" x14ac:dyDescent="0.35">
      <c r="A77" s="202"/>
      <c r="B77" s="203"/>
      <c r="C77" s="203"/>
      <c r="D77" s="203"/>
      <c r="E77" s="204"/>
      <c r="F77" s="215"/>
      <c r="G77" s="203"/>
      <c r="H77" s="203"/>
      <c r="I77" s="203"/>
      <c r="J77" s="203"/>
      <c r="K77" s="216"/>
      <c r="N77" s="3"/>
    </row>
    <row r="78" spans="1:14" ht="27" customHeight="1" x14ac:dyDescent="0.25">
      <c r="A78" s="181" t="s">
        <v>483</v>
      </c>
      <c r="B78" s="182"/>
      <c r="C78" s="182"/>
      <c r="D78" s="182"/>
      <c r="E78" s="182"/>
      <c r="F78" s="182"/>
      <c r="G78" s="182"/>
      <c r="H78" s="182"/>
      <c r="I78" s="182"/>
      <c r="J78" s="182"/>
      <c r="K78" s="182"/>
    </row>
    <row r="79" spans="1:14" ht="8.25" customHeight="1" x14ac:dyDescent="0.25"/>
    <row r="80" spans="1:14"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5.75" customHeight="1" x14ac:dyDescent="0.25"/>
    <row r="226" ht="15.75" customHeight="1" x14ac:dyDescent="0.25"/>
  </sheetData>
  <sheetProtection algorithmName="SHA-512" hashValue="ZwS3ihctf4KETvllJQHDRVzKdhvvYMuerO1X9+T3fs+3MrEpeNGO0aqtJPKRLcQoNhanjYQnmBOBu8rw2/S7gQ==" saltValue="/lb6URfYfxjU7T4ZCIBIAg==" spinCount="100000" sheet="1" objects="1" scenarios="1"/>
  <mergeCells count="185">
    <mergeCell ref="B68:K68"/>
    <mergeCell ref="A69:A70"/>
    <mergeCell ref="B69:E69"/>
    <mergeCell ref="F69:K69"/>
    <mergeCell ref="B70:K70"/>
    <mergeCell ref="A41:F41"/>
    <mergeCell ref="G41:J41"/>
    <mergeCell ref="A58:B58"/>
    <mergeCell ref="C58:D58"/>
    <mergeCell ref="E58:K58"/>
    <mergeCell ref="A62:B62"/>
    <mergeCell ref="C62:D62"/>
    <mergeCell ref="A66:A67"/>
    <mergeCell ref="E49:K49"/>
    <mergeCell ref="B66:E66"/>
    <mergeCell ref="F66:K66"/>
    <mergeCell ref="B67:K67"/>
    <mergeCell ref="F44:F45"/>
    <mergeCell ref="G44:K45"/>
    <mergeCell ref="B65:K65"/>
    <mergeCell ref="A42:B42"/>
    <mergeCell ref="C42:E42"/>
    <mergeCell ref="G42:K42"/>
    <mergeCell ref="E50:K50"/>
    <mergeCell ref="F21:G21"/>
    <mergeCell ref="H21:K21"/>
    <mergeCell ref="A19:B21"/>
    <mergeCell ref="F19:K19"/>
    <mergeCell ref="C19:D19"/>
    <mergeCell ref="F7:K7"/>
    <mergeCell ref="G34:K34"/>
    <mergeCell ref="A36:A37"/>
    <mergeCell ref="B38:E39"/>
    <mergeCell ref="H35:I35"/>
    <mergeCell ref="H38:J38"/>
    <mergeCell ref="A33:E33"/>
    <mergeCell ref="A32:D32"/>
    <mergeCell ref="A31:D31"/>
    <mergeCell ref="D10:E10"/>
    <mergeCell ref="J10:K10"/>
    <mergeCell ref="G9:I9"/>
    <mergeCell ref="G10:I10"/>
    <mergeCell ref="D11:K12"/>
    <mergeCell ref="A6:A10"/>
    <mergeCell ref="B6:B7"/>
    <mergeCell ref="C6:C7"/>
    <mergeCell ref="C9:C10"/>
    <mergeCell ref="F6:I6"/>
    <mergeCell ref="Q1:Q2"/>
    <mergeCell ref="A16:B16"/>
    <mergeCell ref="A1:B2"/>
    <mergeCell ref="C1:H1"/>
    <mergeCell ref="I1:K2"/>
    <mergeCell ref="C2:H2"/>
    <mergeCell ref="A3:B3"/>
    <mergeCell ref="C3:H3"/>
    <mergeCell ref="I3:K3"/>
    <mergeCell ref="F8:G8"/>
    <mergeCell ref="H8:I8"/>
    <mergeCell ref="A11:A14"/>
    <mergeCell ref="N11:P13"/>
    <mergeCell ref="D7:E7"/>
    <mergeCell ref="A15:K15"/>
    <mergeCell ref="J8:K8"/>
    <mergeCell ref="F5:G5"/>
    <mergeCell ref="H5:I5"/>
    <mergeCell ref="A4:K4"/>
    <mergeCell ref="J5:K5"/>
    <mergeCell ref="D5:E5"/>
    <mergeCell ref="D8:E8"/>
    <mergeCell ref="D14:K14"/>
    <mergeCell ref="A5:B5"/>
    <mergeCell ref="A78:K78"/>
    <mergeCell ref="A46:B46"/>
    <mergeCell ref="C46:E46"/>
    <mergeCell ref="A71:K71"/>
    <mergeCell ref="G43:K43"/>
    <mergeCell ref="A43:B43"/>
    <mergeCell ref="C43:E43"/>
    <mergeCell ref="A73:E73"/>
    <mergeCell ref="F73:K73"/>
    <mergeCell ref="A76:E76"/>
    <mergeCell ref="F76:K76"/>
    <mergeCell ref="A77:E77"/>
    <mergeCell ref="G46:K46"/>
    <mergeCell ref="F64:K64"/>
    <mergeCell ref="A64:A65"/>
    <mergeCell ref="A75:E75"/>
    <mergeCell ref="F75:K75"/>
    <mergeCell ref="F77:K77"/>
    <mergeCell ref="A74:E74"/>
    <mergeCell ref="C50:D50"/>
    <mergeCell ref="A47:K47"/>
    <mergeCell ref="A48:B48"/>
    <mergeCell ref="C48:D48"/>
    <mergeCell ref="E48:K48"/>
    <mergeCell ref="D6:E6"/>
    <mergeCell ref="J6:K6"/>
    <mergeCell ref="H24:J24"/>
    <mergeCell ref="J16:K16"/>
    <mergeCell ref="H33:J33"/>
    <mergeCell ref="H36:J36"/>
    <mergeCell ref="H37:J37"/>
    <mergeCell ref="A49:B49"/>
    <mergeCell ref="C49:D49"/>
    <mergeCell ref="A18:B18"/>
    <mergeCell ref="A17:B17"/>
    <mergeCell ref="C17:K17"/>
    <mergeCell ref="C18:K18"/>
    <mergeCell ref="C22:E22"/>
    <mergeCell ref="G16:I16"/>
    <mergeCell ref="C16:F16"/>
    <mergeCell ref="B35:E35"/>
    <mergeCell ref="B34:E34"/>
    <mergeCell ref="A30:D30"/>
    <mergeCell ref="H31:J31"/>
    <mergeCell ref="H32:J32"/>
    <mergeCell ref="D13:K13"/>
    <mergeCell ref="D9:E9"/>
    <mergeCell ref="J9:K9"/>
    <mergeCell ref="F74:K74"/>
    <mergeCell ref="A63:K63"/>
    <mergeCell ref="E62:K62"/>
    <mergeCell ref="A50:B50"/>
    <mergeCell ref="A22:B22"/>
    <mergeCell ref="A72:E72"/>
    <mergeCell ref="F72:K72"/>
    <mergeCell ref="H23:J23"/>
    <mergeCell ref="C23:D23"/>
    <mergeCell ref="E23:F23"/>
    <mergeCell ref="F22:G22"/>
    <mergeCell ref="H22:K22"/>
    <mergeCell ref="A29:K29"/>
    <mergeCell ref="F30:J30"/>
    <mergeCell ref="C24:D24"/>
    <mergeCell ref="A25:B25"/>
    <mergeCell ref="B64:E64"/>
    <mergeCell ref="E59:K59"/>
    <mergeCell ref="E60:K60"/>
    <mergeCell ref="C54:D54"/>
    <mergeCell ref="C55:D55"/>
    <mergeCell ref="C56:D56"/>
    <mergeCell ref="C57:D57"/>
    <mergeCell ref="A24:B24"/>
    <mergeCell ref="C20:E20"/>
    <mergeCell ref="C25:E25"/>
    <mergeCell ref="G25:K25"/>
    <mergeCell ref="G27:K27"/>
    <mergeCell ref="E54:K54"/>
    <mergeCell ref="E55:K55"/>
    <mergeCell ref="E56:K56"/>
    <mergeCell ref="E57:K57"/>
    <mergeCell ref="C51:D51"/>
    <mergeCell ref="C52:D52"/>
    <mergeCell ref="C53:D53"/>
    <mergeCell ref="A40:K40"/>
    <mergeCell ref="A26:K26"/>
    <mergeCell ref="A28:K28"/>
    <mergeCell ref="A23:B23"/>
    <mergeCell ref="F20:G20"/>
    <mergeCell ref="H20:K20"/>
    <mergeCell ref="C21:E21"/>
    <mergeCell ref="A27:B27"/>
    <mergeCell ref="C27:E27"/>
    <mergeCell ref="E24:F24"/>
    <mergeCell ref="F39:K39"/>
    <mergeCell ref="A38:A39"/>
    <mergeCell ref="B36:E37"/>
    <mergeCell ref="E61:K61"/>
    <mergeCell ref="C59:D59"/>
    <mergeCell ref="C60:D60"/>
    <mergeCell ref="C61:D61"/>
    <mergeCell ref="A59:B59"/>
    <mergeCell ref="A60:B60"/>
    <mergeCell ref="A61:B61"/>
    <mergeCell ref="A51:B51"/>
    <mergeCell ref="A52:B52"/>
    <mergeCell ref="A53:B53"/>
    <mergeCell ref="A54:B54"/>
    <mergeCell ref="A55:B55"/>
    <mergeCell ref="A56:B56"/>
    <mergeCell ref="A57:B57"/>
    <mergeCell ref="E51:K51"/>
    <mergeCell ref="E52:K52"/>
    <mergeCell ref="E53:K53"/>
  </mergeCells>
  <dataValidations count="6">
    <dataValidation type="list" allowBlank="1" showErrorMessage="1" sqref="C21" xr:uid="{2397D061-FC7E-45FD-8233-548394E0867A}">
      <formula1>PAISES</formula1>
    </dataValidation>
    <dataValidation type="list" allowBlank="1" showErrorMessage="1" sqref="F6" xr:uid="{94F75F71-FFCE-48F7-87E0-54F65C709065}">
      <formula1>ENTIDAD</formula1>
    </dataValidation>
    <dataValidation type="list" allowBlank="1" showInputMessage="1" showErrorMessage="1" sqref="E30 E19 K23 K30 K41" xr:uid="{4758D6C5-B55F-47A0-8F7A-256507797965}">
      <formula1>SINO</formula1>
    </dataValidation>
    <dataValidation type="list" allowBlank="1" showInputMessage="1" showErrorMessage="1" sqref="J16" xr:uid="{4B106080-D087-459F-AF3A-B7387B15FF9D}">
      <formula1>FINANCIACION2</formula1>
    </dataValidation>
    <dataValidation type="list" allowBlank="1" showErrorMessage="1" sqref="F7" xr:uid="{E583C267-1CC8-4CCD-98AD-6A4DA8E39E55}">
      <formula1>INDIRECT(J$6)</formula1>
    </dataValidation>
    <dataValidation type="list" allowBlank="1" showInputMessage="1" showErrorMessage="1" sqref="G34:K34" xr:uid="{68C474CB-4CC8-46A2-9D9A-FD9AF5C3367E}">
      <formula1>Concepto</formula1>
    </dataValidation>
  </dataValidations>
  <printOptions horizontalCentered="1"/>
  <pageMargins left="0.31496062992125984" right="0.31496062992125984" top="0.35433070866141736" bottom="0.35433070866141736" header="0" footer="0"/>
  <pageSetup scale="64" fitToHeight="0" orientation="portrait" r:id="rId1"/>
  <rowBreaks count="1" manualBreakCount="1">
    <brk id="46"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834AA54-422F-4BD8-AF54-61357DB8DA2F}">
          <x14:formula1>
            <xm:f>INDIRECT(CARGOS!$B$2)</xm:f>
          </x14:formula1>
          <xm:sqref>F8:G8 G42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F38F-7269-4478-9FB8-3BDB412F6AC8}">
  <dimension ref="A1:R230"/>
  <sheetViews>
    <sheetView showGridLines="0" topLeftCell="A22" zoomScaleNormal="100" workbookViewId="0">
      <selection activeCell="C14" sqref="C14"/>
    </sheetView>
  </sheetViews>
  <sheetFormatPr baseColWidth="10" defaultColWidth="14.42578125" defaultRowHeight="15" customHeight="1" x14ac:dyDescent="0.25"/>
  <cols>
    <col min="1" max="1" width="20.5703125" style="2" customWidth="1"/>
    <col min="2" max="2" width="17.140625" style="2" customWidth="1"/>
    <col min="3" max="3" width="14.140625" style="2" customWidth="1"/>
    <col min="4" max="4" width="5.85546875" style="2" customWidth="1"/>
    <col min="5" max="5" width="22.42578125" style="2" customWidth="1"/>
    <col min="6" max="6" width="25.7109375" style="2" customWidth="1"/>
    <col min="7" max="7" width="15.7109375" style="2" customWidth="1"/>
    <col min="8" max="8" width="1.28515625" style="2" customWidth="1"/>
    <col min="9" max="9" width="12.42578125" style="2" customWidth="1"/>
    <col min="10" max="10" width="10.28515625" style="2" customWidth="1"/>
    <col min="11" max="11" width="15.7109375" style="2" customWidth="1"/>
    <col min="12" max="12" width="19" style="2" customWidth="1"/>
    <col min="13" max="13" width="51.7109375" style="2" bestFit="1" customWidth="1"/>
    <col min="14" max="15" width="10" style="2" customWidth="1"/>
    <col min="16" max="16" width="32.140625" style="2" customWidth="1"/>
    <col min="17" max="17" width="73.140625" style="2" customWidth="1"/>
    <col min="18" max="18" width="12.42578125" style="2" customWidth="1"/>
    <col min="19" max="19" width="7.85546875" style="2" customWidth="1"/>
    <col min="20" max="20" width="53.140625" style="2" customWidth="1"/>
    <col min="21" max="16384" width="14.42578125" style="2"/>
  </cols>
  <sheetData>
    <row r="1" spans="1:18" ht="51.75" customHeight="1" thickBot="1" x14ac:dyDescent="0.3">
      <c r="A1" s="309" t="s">
        <v>683</v>
      </c>
      <c r="B1" s="310"/>
      <c r="C1" s="310"/>
      <c r="D1" s="310"/>
      <c r="E1" s="310"/>
      <c r="F1" s="310"/>
      <c r="G1" s="310"/>
      <c r="H1" s="310"/>
      <c r="I1" s="310"/>
      <c r="J1" s="310"/>
      <c r="K1" s="311"/>
    </row>
    <row r="2" spans="1:18" ht="15" customHeight="1" x14ac:dyDescent="0.25">
      <c r="A2" s="312" t="s">
        <v>724</v>
      </c>
      <c r="B2" s="313"/>
      <c r="C2" s="313"/>
      <c r="D2" s="313"/>
      <c r="E2" s="313"/>
      <c r="F2" s="313"/>
      <c r="G2" s="313"/>
      <c r="H2" s="313"/>
      <c r="I2" s="313"/>
      <c r="J2" s="313"/>
      <c r="K2" s="314"/>
    </row>
    <row r="3" spans="1:18" ht="22.5" customHeight="1" x14ac:dyDescent="0.25">
      <c r="A3" s="315"/>
      <c r="B3" s="316"/>
      <c r="C3" s="316"/>
      <c r="D3" s="316"/>
      <c r="E3" s="316"/>
      <c r="F3" s="316"/>
      <c r="G3" s="316"/>
      <c r="H3" s="316"/>
      <c r="I3" s="316"/>
      <c r="J3" s="316"/>
      <c r="K3" s="317"/>
    </row>
    <row r="4" spans="1:18" ht="17.25" customHeight="1" x14ac:dyDescent="0.25">
      <c r="A4" s="486" t="s">
        <v>0</v>
      </c>
      <c r="B4" s="487"/>
      <c r="C4" s="490" t="s">
        <v>790</v>
      </c>
      <c r="D4" s="491"/>
      <c r="E4" s="491"/>
      <c r="F4" s="491"/>
      <c r="G4" s="491"/>
      <c r="H4" s="492"/>
      <c r="I4" s="493"/>
      <c r="J4" s="487"/>
      <c r="K4" s="494"/>
      <c r="L4" s="8"/>
      <c r="M4" s="8"/>
      <c r="N4" s="8"/>
      <c r="O4" s="8"/>
      <c r="P4" s="8"/>
      <c r="Q4" s="230" t="s">
        <v>316</v>
      </c>
      <c r="R4" s="8"/>
    </row>
    <row r="5" spans="1:18" ht="18" customHeight="1" x14ac:dyDescent="0.25">
      <c r="A5" s="488"/>
      <c r="B5" s="489"/>
      <c r="C5" s="244" t="s">
        <v>666</v>
      </c>
      <c r="D5" s="245"/>
      <c r="E5" s="245"/>
      <c r="F5" s="245"/>
      <c r="G5" s="245"/>
      <c r="H5" s="246"/>
      <c r="I5" s="495"/>
      <c r="J5" s="489"/>
      <c r="K5" s="496"/>
      <c r="L5" s="8"/>
      <c r="M5" s="8"/>
      <c r="N5" s="8"/>
      <c r="O5" s="8"/>
      <c r="P5" s="8"/>
      <c r="Q5" s="230"/>
      <c r="R5" s="8"/>
    </row>
    <row r="6" spans="1:18" ht="18" customHeight="1" x14ac:dyDescent="0.3">
      <c r="A6" s="477" t="s">
        <v>697</v>
      </c>
      <c r="B6" s="478"/>
      <c r="C6" s="368" t="s">
        <v>698</v>
      </c>
      <c r="D6" s="369"/>
      <c r="E6" s="369"/>
      <c r="F6" s="369"/>
      <c r="G6" s="369"/>
      <c r="H6" s="367"/>
      <c r="I6" s="479" t="s">
        <v>699</v>
      </c>
      <c r="J6" s="480"/>
      <c r="K6" s="481"/>
      <c r="L6" s="8"/>
      <c r="M6" s="8"/>
      <c r="N6" s="8"/>
      <c r="O6" s="8"/>
      <c r="P6" s="8"/>
      <c r="Q6" s="8"/>
      <c r="R6" s="8"/>
    </row>
    <row r="7" spans="1:18" ht="14.25" customHeight="1" x14ac:dyDescent="0.25">
      <c r="A7" s="422" t="s">
        <v>344</v>
      </c>
      <c r="B7" s="423"/>
      <c r="C7" s="423"/>
      <c r="D7" s="423"/>
      <c r="E7" s="423"/>
      <c r="F7" s="423"/>
      <c r="G7" s="423"/>
      <c r="H7" s="423"/>
      <c r="I7" s="423"/>
      <c r="J7" s="423"/>
      <c r="K7" s="424"/>
    </row>
    <row r="8" spans="1:18" ht="47.25" customHeight="1" thickBot="1" x14ac:dyDescent="0.35">
      <c r="A8" s="411" t="s">
        <v>700</v>
      </c>
      <c r="B8" s="259"/>
      <c r="C8" s="73" t="s">
        <v>691</v>
      </c>
      <c r="D8" s="482" t="s">
        <v>1</v>
      </c>
      <c r="E8" s="259"/>
      <c r="F8" s="483" t="s">
        <v>756</v>
      </c>
      <c r="G8" s="483"/>
      <c r="H8" s="484" t="s">
        <v>323</v>
      </c>
      <c r="I8" s="484"/>
      <c r="J8" s="483" t="s">
        <v>757</v>
      </c>
      <c r="K8" s="485"/>
    </row>
    <row r="9" spans="1:18" ht="36" customHeight="1" x14ac:dyDescent="0.25">
      <c r="A9" s="497" t="s">
        <v>701</v>
      </c>
      <c r="B9" s="499" t="s">
        <v>319</v>
      </c>
      <c r="C9" s="466" t="s">
        <v>725</v>
      </c>
      <c r="D9" s="501" t="s">
        <v>310</v>
      </c>
      <c r="E9" s="502"/>
      <c r="F9" s="503" t="s">
        <v>726</v>
      </c>
      <c r="G9" s="504"/>
      <c r="H9" s="504"/>
      <c r="I9" s="505"/>
      <c r="J9" s="506" t="s">
        <v>727</v>
      </c>
      <c r="K9" s="507"/>
    </row>
    <row r="10" spans="1:18" ht="36" customHeight="1" x14ac:dyDescent="0.25">
      <c r="A10" s="498"/>
      <c r="B10" s="388"/>
      <c r="C10" s="500"/>
      <c r="D10" s="412" t="s">
        <v>2</v>
      </c>
      <c r="E10" s="414"/>
      <c r="F10" s="438" t="s">
        <v>728</v>
      </c>
      <c r="G10" s="439"/>
      <c r="H10" s="439"/>
      <c r="I10" s="439"/>
      <c r="J10" s="439"/>
      <c r="K10" s="440"/>
      <c r="L10" s="21"/>
      <c r="M10" s="1"/>
    </row>
    <row r="11" spans="1:18" ht="59.25" customHeight="1" thickBot="1" x14ac:dyDescent="0.3">
      <c r="A11" s="498"/>
      <c r="B11" s="75" t="s">
        <v>4</v>
      </c>
      <c r="C11" s="76" t="s">
        <v>725</v>
      </c>
      <c r="D11" s="471" t="s">
        <v>3</v>
      </c>
      <c r="E11" s="471"/>
      <c r="F11" s="461" t="s">
        <v>735</v>
      </c>
      <c r="G11" s="462"/>
      <c r="H11" s="463" t="s">
        <v>320</v>
      </c>
      <c r="I11" s="463"/>
      <c r="J11" s="464" t="s">
        <v>727</v>
      </c>
      <c r="K11" s="465"/>
      <c r="M11" s="1"/>
    </row>
    <row r="12" spans="1:18" ht="30.75" customHeight="1" x14ac:dyDescent="0.3">
      <c r="A12" s="498"/>
      <c r="B12" s="77" t="s">
        <v>656</v>
      </c>
      <c r="C12" s="466" t="s">
        <v>725</v>
      </c>
      <c r="D12" s="468" t="s">
        <v>321</v>
      </c>
      <c r="E12" s="468"/>
      <c r="F12" s="78" t="s">
        <v>687</v>
      </c>
      <c r="G12" s="468" t="s">
        <v>322</v>
      </c>
      <c r="H12" s="468"/>
      <c r="I12" s="468"/>
      <c r="J12" s="469" t="s">
        <v>730</v>
      </c>
      <c r="K12" s="470"/>
      <c r="M12" s="1"/>
    </row>
    <row r="13" spans="1:18" ht="29.25" customHeight="1" thickBot="1" x14ac:dyDescent="0.3">
      <c r="A13" s="498"/>
      <c r="B13" s="79" t="s">
        <v>663</v>
      </c>
      <c r="C13" s="467"/>
      <c r="D13" s="471" t="s">
        <v>324</v>
      </c>
      <c r="E13" s="471"/>
      <c r="F13" s="76" t="s">
        <v>686</v>
      </c>
      <c r="G13" s="471" t="s">
        <v>325</v>
      </c>
      <c r="H13" s="471"/>
      <c r="I13" s="471"/>
      <c r="J13" s="472" t="s">
        <v>731</v>
      </c>
      <c r="K13" s="473"/>
      <c r="M13" s="1"/>
    </row>
    <row r="14" spans="1:18" ht="67.5" customHeight="1" x14ac:dyDescent="0.25">
      <c r="A14" s="436" t="s">
        <v>702</v>
      </c>
      <c r="B14" s="43" t="s">
        <v>664</v>
      </c>
      <c r="C14" s="74" t="s">
        <v>725</v>
      </c>
      <c r="D14" s="449" t="s">
        <v>682</v>
      </c>
      <c r="E14" s="450"/>
      <c r="F14" s="450"/>
      <c r="G14" s="450"/>
      <c r="H14" s="450"/>
      <c r="I14" s="450"/>
      <c r="J14" s="450"/>
      <c r="K14" s="451"/>
      <c r="M14" s="1"/>
      <c r="N14" s="253"/>
      <c r="O14" s="254"/>
      <c r="P14" s="254"/>
    </row>
    <row r="15" spans="1:18" ht="72" customHeight="1" x14ac:dyDescent="0.25">
      <c r="A15" s="436"/>
      <c r="B15" s="42" t="s">
        <v>665</v>
      </c>
      <c r="C15" s="63" t="s">
        <v>729</v>
      </c>
      <c r="D15" s="452"/>
      <c r="E15" s="453"/>
      <c r="F15" s="453"/>
      <c r="G15" s="453"/>
      <c r="H15" s="453"/>
      <c r="I15" s="453"/>
      <c r="J15" s="453"/>
      <c r="K15" s="454"/>
      <c r="M15" s="1"/>
      <c r="N15" s="253"/>
      <c r="O15" s="254"/>
      <c r="P15" s="254"/>
    </row>
    <row r="16" spans="1:18" ht="87.75" customHeight="1" x14ac:dyDescent="0.25">
      <c r="A16" s="436"/>
      <c r="B16" s="42" t="s">
        <v>341</v>
      </c>
      <c r="C16" s="64" t="s">
        <v>732</v>
      </c>
      <c r="D16" s="455" t="s">
        <v>682</v>
      </c>
      <c r="E16" s="456"/>
      <c r="F16" s="456"/>
      <c r="G16" s="456"/>
      <c r="H16" s="456"/>
      <c r="I16" s="456"/>
      <c r="J16" s="456"/>
      <c r="K16" s="457"/>
      <c r="N16" s="254"/>
      <c r="O16" s="254"/>
      <c r="P16" s="254"/>
    </row>
    <row r="17" spans="1:18" ht="60" customHeight="1" x14ac:dyDescent="0.25">
      <c r="A17" s="436"/>
      <c r="B17" s="42" t="s">
        <v>654</v>
      </c>
      <c r="C17" s="64" t="s">
        <v>733</v>
      </c>
      <c r="D17" s="376" t="s">
        <v>734</v>
      </c>
      <c r="E17" s="376"/>
      <c r="F17" s="376"/>
      <c r="G17" s="376"/>
      <c r="H17" s="376"/>
      <c r="I17" s="376"/>
      <c r="J17" s="376"/>
      <c r="K17" s="377"/>
    </row>
    <row r="18" spans="1:18" ht="15.75" customHeight="1" x14ac:dyDescent="0.25">
      <c r="A18" s="458" t="s">
        <v>459</v>
      </c>
      <c r="B18" s="459"/>
      <c r="C18" s="459"/>
      <c r="D18" s="459"/>
      <c r="E18" s="459"/>
      <c r="F18" s="459"/>
      <c r="G18" s="459"/>
      <c r="H18" s="459"/>
      <c r="I18" s="459"/>
      <c r="J18" s="459"/>
      <c r="K18" s="460"/>
      <c r="L18" s="7"/>
      <c r="M18" s="7"/>
      <c r="N18" s="7"/>
      <c r="O18" s="7"/>
    </row>
    <row r="19" spans="1:18" ht="30.75" customHeight="1" x14ac:dyDescent="0.25">
      <c r="A19" s="411" t="s">
        <v>466</v>
      </c>
      <c r="B19" s="258"/>
      <c r="C19" s="380" t="s">
        <v>737</v>
      </c>
      <c r="D19" s="380"/>
      <c r="E19" s="380"/>
      <c r="F19" s="380"/>
      <c r="G19" s="258" t="s">
        <v>318</v>
      </c>
      <c r="H19" s="258"/>
      <c r="I19" s="258"/>
      <c r="J19" s="438" t="s">
        <v>736</v>
      </c>
      <c r="K19" s="440"/>
      <c r="L19" s="7"/>
      <c r="M19" s="7"/>
      <c r="N19" s="7"/>
      <c r="O19" s="7"/>
    </row>
    <row r="20" spans="1:18" ht="30.75" customHeight="1" x14ac:dyDescent="0.3">
      <c r="A20" s="411" t="s">
        <v>5</v>
      </c>
      <c r="B20" s="418"/>
      <c r="C20" s="376" t="s">
        <v>738</v>
      </c>
      <c r="D20" s="380"/>
      <c r="E20" s="380"/>
      <c r="F20" s="380"/>
      <c r="G20" s="380"/>
      <c r="H20" s="380"/>
      <c r="I20" s="380"/>
      <c r="J20" s="380"/>
      <c r="K20" s="386"/>
    </row>
    <row r="21" spans="1:18" ht="54.75" customHeight="1" x14ac:dyDescent="0.25">
      <c r="A21" s="411" t="s">
        <v>655</v>
      </c>
      <c r="B21" s="258"/>
      <c r="C21" s="376" t="s">
        <v>739</v>
      </c>
      <c r="D21" s="376"/>
      <c r="E21" s="376"/>
      <c r="F21" s="376"/>
      <c r="G21" s="376"/>
      <c r="H21" s="376"/>
      <c r="I21" s="376"/>
      <c r="J21" s="376"/>
      <c r="K21" s="377"/>
    </row>
    <row r="22" spans="1:18" ht="48" customHeight="1" x14ac:dyDescent="0.25">
      <c r="A22" s="436" t="s">
        <v>6</v>
      </c>
      <c r="B22" s="437"/>
      <c r="C22" s="258" t="s">
        <v>315</v>
      </c>
      <c r="D22" s="258"/>
      <c r="E22" s="65" t="s">
        <v>740</v>
      </c>
      <c r="F22" s="438" t="s">
        <v>766</v>
      </c>
      <c r="G22" s="439"/>
      <c r="H22" s="439"/>
      <c r="I22" s="439"/>
      <c r="J22" s="439"/>
      <c r="K22" s="440"/>
    </row>
    <row r="23" spans="1:18" ht="15.75" customHeight="1" x14ac:dyDescent="0.25">
      <c r="A23" s="436"/>
      <c r="B23" s="437"/>
      <c r="C23" s="429" t="s">
        <v>467</v>
      </c>
      <c r="D23" s="441"/>
      <c r="E23" s="441"/>
      <c r="F23" s="429" t="s">
        <v>317</v>
      </c>
      <c r="G23" s="441"/>
      <c r="H23" s="429" t="s">
        <v>7</v>
      </c>
      <c r="I23" s="441"/>
      <c r="J23" s="441"/>
      <c r="K23" s="442"/>
      <c r="L23" s="21"/>
    </row>
    <row r="24" spans="1:18" ht="45.75" customHeight="1" x14ac:dyDescent="0.25">
      <c r="A24" s="436"/>
      <c r="B24" s="437"/>
      <c r="C24" s="443" t="s">
        <v>741</v>
      </c>
      <c r="D24" s="444"/>
      <c r="E24" s="445"/>
      <c r="F24" s="438" t="s">
        <v>742</v>
      </c>
      <c r="G24" s="446"/>
      <c r="H24" s="432" t="s">
        <v>682</v>
      </c>
      <c r="I24" s="447"/>
      <c r="J24" s="447"/>
      <c r="K24" s="448"/>
    </row>
    <row r="25" spans="1:18" ht="18.75" customHeight="1" x14ac:dyDescent="0.3">
      <c r="A25" s="411" t="s">
        <v>462</v>
      </c>
      <c r="B25" s="418"/>
      <c r="C25" s="431" t="s">
        <v>465</v>
      </c>
      <c r="D25" s="431"/>
      <c r="E25" s="431"/>
      <c r="F25" s="432" t="s">
        <v>682</v>
      </c>
      <c r="G25" s="432"/>
      <c r="H25" s="433" t="s">
        <v>464</v>
      </c>
      <c r="I25" s="433"/>
      <c r="J25" s="433"/>
      <c r="K25" s="434"/>
    </row>
    <row r="26" spans="1:18" ht="70.5" customHeight="1" x14ac:dyDescent="0.3">
      <c r="A26" s="411" t="s">
        <v>703</v>
      </c>
      <c r="B26" s="418"/>
      <c r="C26" s="428" t="s">
        <v>710</v>
      </c>
      <c r="D26" s="428"/>
      <c r="E26" s="258" t="s">
        <v>704</v>
      </c>
      <c r="F26" s="429"/>
      <c r="G26" s="62" t="s">
        <v>711</v>
      </c>
      <c r="H26" s="375" t="s">
        <v>688</v>
      </c>
      <c r="I26" s="375"/>
      <c r="J26" s="375"/>
      <c r="K26" s="66" t="s">
        <v>712</v>
      </c>
    </row>
    <row r="27" spans="1:18" ht="60" customHeight="1" x14ac:dyDescent="0.3">
      <c r="A27" s="411" t="s">
        <v>705</v>
      </c>
      <c r="B27" s="418"/>
      <c r="C27" s="428" t="s">
        <v>713</v>
      </c>
      <c r="D27" s="428"/>
      <c r="E27" s="258" t="s">
        <v>706</v>
      </c>
      <c r="F27" s="429"/>
      <c r="G27" s="62" t="s">
        <v>714</v>
      </c>
      <c r="H27" s="258" t="s">
        <v>330</v>
      </c>
      <c r="I27" s="258"/>
      <c r="J27" s="258"/>
      <c r="K27" s="58" t="s">
        <v>682</v>
      </c>
    </row>
    <row r="28" spans="1:18" ht="33.75" customHeight="1" x14ac:dyDescent="0.3">
      <c r="A28" s="411" t="s">
        <v>453</v>
      </c>
      <c r="B28" s="430"/>
      <c r="C28" s="376" t="s">
        <v>743</v>
      </c>
      <c r="D28" s="420"/>
      <c r="E28" s="420"/>
      <c r="F28" s="42" t="s">
        <v>343</v>
      </c>
      <c r="G28" s="376" t="s">
        <v>744</v>
      </c>
      <c r="H28" s="420"/>
      <c r="I28" s="420"/>
      <c r="J28" s="420"/>
      <c r="K28" s="421"/>
      <c r="L28" s="1"/>
      <c r="P28" s="1"/>
      <c r="Q28" s="1"/>
      <c r="R28" s="1"/>
    </row>
    <row r="29" spans="1:18" ht="15.75" customHeight="1" x14ac:dyDescent="0.25">
      <c r="A29" s="411" t="s">
        <v>490</v>
      </c>
      <c r="B29" s="258"/>
      <c r="C29" s="258"/>
      <c r="D29" s="258"/>
      <c r="E29" s="258"/>
      <c r="F29" s="258"/>
      <c r="G29" s="258"/>
      <c r="H29" s="258"/>
      <c r="I29" s="258"/>
      <c r="J29" s="258"/>
      <c r="K29" s="435"/>
      <c r="L29" s="1"/>
      <c r="P29" s="1"/>
      <c r="Q29" s="1"/>
      <c r="R29" s="1"/>
    </row>
    <row r="30" spans="1:18" ht="56.25" customHeight="1" x14ac:dyDescent="0.3">
      <c r="A30" s="411" t="s">
        <v>8</v>
      </c>
      <c r="B30" s="418"/>
      <c r="C30" s="419" t="s">
        <v>715</v>
      </c>
      <c r="D30" s="420"/>
      <c r="E30" s="420"/>
      <c r="F30" s="42" t="s">
        <v>9</v>
      </c>
      <c r="G30" s="376" t="s">
        <v>745</v>
      </c>
      <c r="H30" s="420"/>
      <c r="I30" s="420"/>
      <c r="J30" s="420"/>
      <c r="K30" s="421"/>
      <c r="L30" s="1"/>
      <c r="P30" s="1"/>
      <c r="Q30" s="1"/>
      <c r="R30" s="1"/>
    </row>
    <row r="31" spans="1:18" ht="15" customHeight="1" x14ac:dyDescent="0.25">
      <c r="A31" s="422" t="s">
        <v>454</v>
      </c>
      <c r="B31" s="423"/>
      <c r="C31" s="423"/>
      <c r="D31" s="423"/>
      <c r="E31" s="423"/>
      <c r="F31" s="423"/>
      <c r="G31" s="423"/>
      <c r="H31" s="423"/>
      <c r="I31" s="423"/>
      <c r="J31" s="423"/>
      <c r="K31" s="424"/>
      <c r="L31" s="1"/>
      <c r="P31" s="1"/>
      <c r="Q31" s="1"/>
      <c r="R31" s="1"/>
    </row>
    <row r="32" spans="1:18" ht="15.75" customHeight="1" x14ac:dyDescent="0.25">
      <c r="A32" s="425" t="s">
        <v>707</v>
      </c>
      <c r="B32" s="426"/>
      <c r="C32" s="426"/>
      <c r="D32" s="426"/>
      <c r="E32" s="426"/>
      <c r="F32" s="426"/>
      <c r="G32" s="426"/>
      <c r="H32" s="426"/>
      <c r="I32" s="426"/>
      <c r="J32" s="426"/>
      <c r="K32" s="427"/>
      <c r="L32" s="1"/>
      <c r="P32" s="1"/>
      <c r="Q32" s="1"/>
      <c r="R32" s="1"/>
    </row>
    <row r="33" spans="1:18" ht="90" customHeight="1" x14ac:dyDescent="0.25">
      <c r="A33" s="411" t="s">
        <v>455</v>
      </c>
      <c r="B33" s="258"/>
      <c r="C33" s="258"/>
      <c r="D33" s="258"/>
      <c r="E33" s="62" t="s">
        <v>746</v>
      </c>
      <c r="F33" s="412" t="s">
        <v>689</v>
      </c>
      <c r="G33" s="413"/>
      <c r="H33" s="413"/>
      <c r="I33" s="413"/>
      <c r="J33" s="414"/>
      <c r="K33" s="66" t="s">
        <v>747</v>
      </c>
      <c r="L33" s="1"/>
      <c r="P33" s="1"/>
      <c r="Q33" s="1"/>
      <c r="R33" s="1"/>
    </row>
    <row r="34" spans="1:18" ht="56.25" customHeight="1" x14ac:dyDescent="0.25">
      <c r="A34" s="411" t="s">
        <v>478</v>
      </c>
      <c r="B34" s="258"/>
      <c r="C34" s="258"/>
      <c r="D34" s="258"/>
      <c r="E34" s="59" t="s">
        <v>682</v>
      </c>
      <c r="F34" s="42" t="s">
        <v>470</v>
      </c>
      <c r="G34" s="60" t="s">
        <v>682</v>
      </c>
      <c r="H34" s="408" t="s">
        <v>336</v>
      </c>
      <c r="I34" s="408"/>
      <c r="J34" s="408"/>
      <c r="K34" s="67" t="s">
        <v>716</v>
      </c>
      <c r="L34" s="1"/>
      <c r="P34" s="1"/>
      <c r="Q34" s="1"/>
      <c r="R34" s="1"/>
    </row>
    <row r="35" spans="1:18" ht="85.5" customHeight="1" x14ac:dyDescent="0.25">
      <c r="A35" s="411" t="s">
        <v>477</v>
      </c>
      <c r="B35" s="258"/>
      <c r="C35" s="258"/>
      <c r="D35" s="258"/>
      <c r="E35" s="92" t="s">
        <v>748</v>
      </c>
      <c r="F35" s="42" t="s">
        <v>337</v>
      </c>
      <c r="G35" s="60" t="s">
        <v>682</v>
      </c>
      <c r="H35" s="395" t="s">
        <v>723</v>
      </c>
      <c r="I35" s="396"/>
      <c r="J35" s="397"/>
      <c r="K35" s="61" t="s">
        <v>682</v>
      </c>
      <c r="L35" s="1"/>
      <c r="P35" s="1"/>
      <c r="Q35" s="1"/>
      <c r="R35" s="1"/>
    </row>
    <row r="36" spans="1:18" ht="56.25" customHeight="1" x14ac:dyDescent="0.25">
      <c r="A36" s="407" t="s">
        <v>491</v>
      </c>
      <c r="B36" s="398"/>
      <c r="C36" s="398"/>
      <c r="D36" s="398"/>
      <c r="E36" s="398"/>
      <c r="F36" s="42" t="s">
        <v>476</v>
      </c>
      <c r="G36" s="60" t="s">
        <v>682</v>
      </c>
      <c r="H36" s="408" t="s">
        <v>471</v>
      </c>
      <c r="I36" s="408"/>
      <c r="J36" s="408"/>
      <c r="K36" s="61" t="s">
        <v>682</v>
      </c>
      <c r="L36" s="1"/>
      <c r="P36" s="1"/>
      <c r="Q36" s="1"/>
      <c r="R36" s="1"/>
    </row>
    <row r="37" spans="1:18" ht="56.25" customHeight="1" x14ac:dyDescent="0.25">
      <c r="A37" s="48" t="s">
        <v>456</v>
      </c>
      <c r="B37" s="409" t="s">
        <v>682</v>
      </c>
      <c r="C37" s="409"/>
      <c r="D37" s="409"/>
      <c r="E37" s="409"/>
      <c r="F37" s="91" t="s">
        <v>786</v>
      </c>
      <c r="G37" s="415" t="s">
        <v>789</v>
      </c>
      <c r="H37" s="416"/>
      <c r="I37" s="416"/>
      <c r="J37" s="416"/>
      <c r="K37" s="417"/>
      <c r="L37" s="1"/>
      <c r="P37" s="1"/>
      <c r="Q37" s="1"/>
      <c r="R37" s="1"/>
    </row>
    <row r="38" spans="1:18" ht="56.25" customHeight="1" x14ac:dyDescent="0.25">
      <c r="A38" s="48" t="s">
        <v>469</v>
      </c>
      <c r="B38" s="410" t="s">
        <v>749</v>
      </c>
      <c r="C38" s="410"/>
      <c r="D38" s="410"/>
      <c r="E38" s="410"/>
      <c r="F38" s="60" t="s">
        <v>682</v>
      </c>
      <c r="G38" s="60" t="s">
        <v>682</v>
      </c>
      <c r="H38" s="277" t="s">
        <v>788</v>
      </c>
      <c r="I38" s="278"/>
      <c r="J38" s="60" t="s">
        <v>682</v>
      </c>
      <c r="K38" s="60" t="s">
        <v>682</v>
      </c>
      <c r="L38" s="1"/>
      <c r="P38" s="1"/>
      <c r="Q38" s="1"/>
      <c r="R38" s="1"/>
    </row>
    <row r="39" spans="1:18" ht="81" x14ac:dyDescent="0.25">
      <c r="A39" s="387" t="s">
        <v>339</v>
      </c>
      <c r="B39" s="389" t="s">
        <v>751</v>
      </c>
      <c r="C39" s="390"/>
      <c r="D39" s="390"/>
      <c r="E39" s="391"/>
      <c r="F39" s="42" t="s">
        <v>472</v>
      </c>
      <c r="G39" s="68" t="s">
        <v>717</v>
      </c>
      <c r="H39" s="408" t="s">
        <v>458</v>
      </c>
      <c r="I39" s="408"/>
      <c r="J39" s="408"/>
      <c r="K39" s="69" t="s">
        <v>718</v>
      </c>
      <c r="L39" s="1"/>
      <c r="P39" s="1"/>
      <c r="Q39" s="1"/>
      <c r="R39" s="1"/>
    </row>
    <row r="40" spans="1:18" ht="36" x14ac:dyDescent="0.25">
      <c r="A40" s="388"/>
      <c r="B40" s="392"/>
      <c r="C40" s="393"/>
      <c r="D40" s="393"/>
      <c r="E40" s="394"/>
      <c r="F40" s="42" t="s">
        <v>473</v>
      </c>
      <c r="G40" s="60" t="s">
        <v>682</v>
      </c>
      <c r="H40" s="408" t="s">
        <v>338</v>
      </c>
      <c r="I40" s="408"/>
      <c r="J40" s="408"/>
      <c r="K40" s="61" t="s">
        <v>682</v>
      </c>
      <c r="L40" s="1"/>
      <c r="P40" s="1"/>
      <c r="Q40" s="1"/>
      <c r="R40" s="1"/>
    </row>
    <row r="41" spans="1:18" ht="90" x14ac:dyDescent="0.25">
      <c r="A41" s="387" t="s">
        <v>482</v>
      </c>
      <c r="B41" s="389" t="s">
        <v>720</v>
      </c>
      <c r="C41" s="390"/>
      <c r="D41" s="390"/>
      <c r="E41" s="391"/>
      <c r="F41" s="42" t="s">
        <v>674</v>
      </c>
      <c r="G41" s="70" t="s">
        <v>750</v>
      </c>
      <c r="H41" s="395" t="s">
        <v>675</v>
      </c>
      <c r="I41" s="396"/>
      <c r="J41" s="397"/>
      <c r="K41" s="71" t="s">
        <v>752</v>
      </c>
      <c r="L41" s="1"/>
      <c r="P41" s="1"/>
      <c r="Q41" s="1"/>
      <c r="R41" s="1"/>
    </row>
    <row r="42" spans="1:18" ht="56.25" customHeight="1" x14ac:dyDescent="0.25">
      <c r="A42" s="388"/>
      <c r="B42" s="392"/>
      <c r="C42" s="393"/>
      <c r="D42" s="393"/>
      <c r="E42" s="394"/>
      <c r="F42" s="398" t="s">
        <v>768</v>
      </c>
      <c r="G42" s="398"/>
      <c r="H42" s="398"/>
      <c r="I42" s="398"/>
      <c r="J42" s="398"/>
      <c r="K42" s="399"/>
      <c r="L42" s="1"/>
      <c r="P42" s="1"/>
      <c r="Q42" s="1"/>
      <c r="R42" s="1"/>
    </row>
    <row r="43" spans="1:18" ht="15.75" customHeight="1" x14ac:dyDescent="0.25">
      <c r="A43" s="400" t="s">
        <v>479</v>
      </c>
      <c r="B43" s="401"/>
      <c r="C43" s="401"/>
      <c r="D43" s="401"/>
      <c r="E43" s="401"/>
      <c r="F43" s="401"/>
      <c r="G43" s="401"/>
      <c r="H43" s="401"/>
      <c r="I43" s="401"/>
      <c r="J43" s="401"/>
      <c r="K43" s="402"/>
      <c r="N43" s="3"/>
    </row>
    <row r="44" spans="1:18" ht="100.5" customHeight="1" x14ac:dyDescent="0.25">
      <c r="A44" s="403" t="s">
        <v>719</v>
      </c>
      <c r="B44" s="404"/>
      <c r="C44" s="404"/>
      <c r="D44" s="404"/>
      <c r="E44" s="404"/>
      <c r="F44" s="404"/>
      <c r="G44" s="405" t="s">
        <v>496</v>
      </c>
      <c r="H44" s="406"/>
      <c r="I44" s="406"/>
      <c r="J44" s="406"/>
      <c r="K44" s="72" t="s">
        <v>753</v>
      </c>
      <c r="N44" s="3"/>
    </row>
    <row r="45" spans="1:18" ht="44.25" customHeight="1" x14ac:dyDescent="0.3">
      <c r="A45" s="384" t="s">
        <v>11</v>
      </c>
      <c r="B45" s="385"/>
      <c r="C45" s="376" t="s">
        <v>754</v>
      </c>
      <c r="D45" s="380"/>
      <c r="E45" s="380"/>
      <c r="F45" s="44" t="s">
        <v>12</v>
      </c>
      <c r="G45" s="376" t="s">
        <v>755</v>
      </c>
      <c r="H45" s="380"/>
      <c r="I45" s="380"/>
      <c r="J45" s="380"/>
      <c r="K45" s="386"/>
    </row>
    <row r="46" spans="1:18" ht="51.75" customHeight="1" x14ac:dyDescent="0.3">
      <c r="A46" s="384" t="s">
        <v>480</v>
      </c>
      <c r="B46" s="385"/>
      <c r="C46" s="376" t="s">
        <v>722</v>
      </c>
      <c r="D46" s="380"/>
      <c r="E46" s="380"/>
      <c r="F46" s="45" t="s">
        <v>10</v>
      </c>
      <c r="G46" s="376" t="s">
        <v>758</v>
      </c>
      <c r="H46" s="380"/>
      <c r="I46" s="380"/>
      <c r="J46" s="380"/>
      <c r="K46" s="386"/>
    </row>
    <row r="47" spans="1:18" ht="16.5" customHeight="1" x14ac:dyDescent="0.25">
      <c r="A47" s="474" t="s">
        <v>763</v>
      </c>
      <c r="B47" s="475"/>
      <c r="C47" s="475"/>
      <c r="D47" s="475"/>
      <c r="E47" s="475"/>
      <c r="F47" s="475"/>
      <c r="G47" s="475"/>
      <c r="H47" s="475"/>
      <c r="I47" s="475"/>
      <c r="J47" s="475"/>
      <c r="K47" s="476"/>
    </row>
    <row r="48" spans="1:18" ht="75.75" customHeight="1" x14ac:dyDescent="0.25">
      <c r="A48" s="49" t="s">
        <v>481</v>
      </c>
      <c r="B48" s="46" t="s">
        <v>329</v>
      </c>
      <c r="C48" s="63" t="s">
        <v>759</v>
      </c>
      <c r="D48" s="46" t="s">
        <v>311</v>
      </c>
      <c r="E48" s="47"/>
      <c r="F48" s="375" t="s">
        <v>482</v>
      </c>
      <c r="G48" s="376" t="s">
        <v>720</v>
      </c>
      <c r="H48" s="376"/>
      <c r="I48" s="376"/>
      <c r="J48" s="376"/>
      <c r="K48" s="377"/>
    </row>
    <row r="49" spans="1:11" ht="77.25" customHeight="1" x14ac:dyDescent="0.25">
      <c r="A49" s="49" t="s">
        <v>334</v>
      </c>
      <c r="B49" s="46" t="s">
        <v>329</v>
      </c>
      <c r="C49" s="63" t="s">
        <v>759</v>
      </c>
      <c r="D49" s="46" t="s">
        <v>311</v>
      </c>
      <c r="E49" s="47"/>
      <c r="F49" s="375"/>
      <c r="G49" s="376"/>
      <c r="H49" s="376"/>
      <c r="I49" s="376"/>
      <c r="J49" s="376"/>
      <c r="K49" s="377"/>
    </row>
    <row r="50" spans="1:11" ht="72" customHeight="1" x14ac:dyDescent="0.3">
      <c r="A50" s="378" t="s">
        <v>328</v>
      </c>
      <c r="B50" s="379"/>
      <c r="C50" s="376" t="s">
        <v>760</v>
      </c>
      <c r="D50" s="380"/>
      <c r="E50" s="380"/>
      <c r="F50" s="42" t="s">
        <v>13</v>
      </c>
      <c r="G50" s="376" t="s">
        <v>721</v>
      </c>
      <c r="H50" s="376"/>
      <c r="I50" s="376"/>
      <c r="J50" s="376"/>
      <c r="K50" s="377"/>
    </row>
    <row r="51" spans="1:11" ht="40.5" customHeight="1" x14ac:dyDescent="0.25">
      <c r="A51" s="381" t="s">
        <v>493</v>
      </c>
      <c r="B51" s="382"/>
      <c r="C51" s="382"/>
      <c r="D51" s="382"/>
      <c r="E51" s="382"/>
      <c r="F51" s="382"/>
      <c r="G51" s="382"/>
      <c r="H51" s="382"/>
      <c r="I51" s="382"/>
      <c r="J51" s="382"/>
      <c r="K51" s="383"/>
    </row>
    <row r="52" spans="1:11" ht="23.25" customHeight="1" x14ac:dyDescent="0.25">
      <c r="A52" s="364" t="s">
        <v>681</v>
      </c>
      <c r="B52" s="365"/>
      <c r="C52" s="366" t="s">
        <v>494</v>
      </c>
      <c r="D52" s="367"/>
      <c r="E52" s="368" t="s">
        <v>495</v>
      </c>
      <c r="F52" s="369"/>
      <c r="G52" s="369"/>
      <c r="H52" s="369"/>
      <c r="I52" s="369"/>
      <c r="J52" s="369"/>
      <c r="K52" s="370"/>
    </row>
    <row r="53" spans="1:11" ht="106.5" customHeight="1" x14ac:dyDescent="0.25">
      <c r="A53" s="371" t="s">
        <v>762</v>
      </c>
      <c r="B53" s="372"/>
      <c r="C53" s="373" t="s">
        <v>761</v>
      </c>
      <c r="D53" s="372"/>
      <c r="E53" s="373" t="s">
        <v>764</v>
      </c>
      <c r="F53" s="372"/>
      <c r="G53" s="372"/>
      <c r="H53" s="372"/>
      <c r="I53" s="372"/>
      <c r="J53" s="372"/>
      <c r="K53" s="374"/>
    </row>
    <row r="54" spans="1:11" ht="34.5" customHeight="1" x14ac:dyDescent="0.25">
      <c r="A54" s="351" t="s">
        <v>693</v>
      </c>
      <c r="B54" s="352"/>
      <c r="C54" s="353" t="s">
        <v>693</v>
      </c>
      <c r="D54" s="354"/>
      <c r="E54" s="355" t="s">
        <v>693</v>
      </c>
      <c r="F54" s="356"/>
      <c r="G54" s="356"/>
      <c r="H54" s="356"/>
      <c r="I54" s="356"/>
      <c r="J54" s="356"/>
      <c r="K54" s="357"/>
    </row>
    <row r="55" spans="1:11" ht="34.5" customHeight="1" x14ac:dyDescent="0.25">
      <c r="A55" s="351" t="s">
        <v>693</v>
      </c>
      <c r="B55" s="352"/>
      <c r="C55" s="353" t="s">
        <v>693</v>
      </c>
      <c r="D55" s="354"/>
      <c r="E55" s="355" t="s">
        <v>693</v>
      </c>
      <c r="F55" s="356"/>
      <c r="G55" s="356"/>
      <c r="H55" s="356"/>
      <c r="I55" s="356"/>
      <c r="J55" s="356"/>
      <c r="K55" s="357"/>
    </row>
    <row r="56" spans="1:11" ht="34.5" customHeight="1" x14ac:dyDescent="0.25">
      <c r="A56" s="351" t="s">
        <v>693</v>
      </c>
      <c r="B56" s="352"/>
      <c r="C56" s="353" t="s">
        <v>693</v>
      </c>
      <c r="D56" s="354"/>
      <c r="E56" s="355" t="s">
        <v>693</v>
      </c>
      <c r="F56" s="356"/>
      <c r="G56" s="356"/>
      <c r="H56" s="356"/>
      <c r="I56" s="356"/>
      <c r="J56" s="356"/>
      <c r="K56" s="357"/>
    </row>
    <row r="57" spans="1:11" ht="34.5" customHeight="1" x14ac:dyDescent="0.25">
      <c r="A57" s="351" t="s">
        <v>693</v>
      </c>
      <c r="B57" s="352"/>
      <c r="C57" s="353" t="s">
        <v>693</v>
      </c>
      <c r="D57" s="354"/>
      <c r="E57" s="355" t="s">
        <v>693</v>
      </c>
      <c r="F57" s="356"/>
      <c r="G57" s="356"/>
      <c r="H57" s="356"/>
      <c r="I57" s="356"/>
      <c r="J57" s="356"/>
      <c r="K57" s="357"/>
    </row>
    <row r="58" spans="1:11" ht="34.5" customHeight="1" x14ac:dyDescent="0.25">
      <c r="A58" s="351" t="s">
        <v>693</v>
      </c>
      <c r="B58" s="352"/>
      <c r="C58" s="353" t="s">
        <v>693</v>
      </c>
      <c r="D58" s="354"/>
      <c r="E58" s="355" t="s">
        <v>693</v>
      </c>
      <c r="F58" s="356"/>
      <c r="G58" s="356"/>
      <c r="H58" s="356"/>
      <c r="I58" s="356"/>
      <c r="J58" s="356"/>
      <c r="K58" s="357"/>
    </row>
    <row r="59" spans="1:11" ht="34.5" customHeight="1" x14ac:dyDescent="0.25">
      <c r="A59" s="351" t="s">
        <v>693</v>
      </c>
      <c r="B59" s="352"/>
      <c r="C59" s="353" t="s">
        <v>693</v>
      </c>
      <c r="D59" s="354"/>
      <c r="E59" s="355" t="s">
        <v>693</v>
      </c>
      <c r="F59" s="356"/>
      <c r="G59" s="356"/>
      <c r="H59" s="356"/>
      <c r="I59" s="356"/>
      <c r="J59" s="356"/>
      <c r="K59" s="357"/>
    </row>
    <row r="60" spans="1:11" ht="34.5" customHeight="1" x14ac:dyDescent="0.25">
      <c r="A60" s="351" t="s">
        <v>693</v>
      </c>
      <c r="B60" s="352"/>
      <c r="C60" s="353" t="s">
        <v>693</v>
      </c>
      <c r="D60" s="354"/>
      <c r="E60" s="355" t="s">
        <v>693</v>
      </c>
      <c r="F60" s="356"/>
      <c r="G60" s="356"/>
      <c r="H60" s="356"/>
      <c r="I60" s="356"/>
      <c r="J60" s="356"/>
      <c r="K60" s="357"/>
    </row>
    <row r="61" spans="1:11" ht="34.5" customHeight="1" x14ac:dyDescent="0.25">
      <c r="A61" s="351" t="s">
        <v>693</v>
      </c>
      <c r="B61" s="352"/>
      <c r="C61" s="353" t="s">
        <v>693</v>
      </c>
      <c r="D61" s="354"/>
      <c r="E61" s="355" t="s">
        <v>693</v>
      </c>
      <c r="F61" s="356"/>
      <c r="G61" s="356"/>
      <c r="H61" s="356"/>
      <c r="I61" s="356"/>
      <c r="J61" s="356"/>
      <c r="K61" s="357"/>
    </row>
    <row r="62" spans="1:11" ht="34.5" customHeight="1" x14ac:dyDescent="0.25">
      <c r="A62" s="351" t="s">
        <v>693</v>
      </c>
      <c r="B62" s="352"/>
      <c r="C62" s="353" t="s">
        <v>693</v>
      </c>
      <c r="D62" s="354"/>
      <c r="E62" s="355" t="s">
        <v>693</v>
      </c>
      <c r="F62" s="356"/>
      <c r="G62" s="356"/>
      <c r="H62" s="356"/>
      <c r="I62" s="356"/>
      <c r="J62" s="356"/>
      <c r="K62" s="357"/>
    </row>
    <row r="63" spans="1:11" ht="34.5" customHeight="1" x14ac:dyDescent="0.25">
      <c r="A63" s="351" t="s">
        <v>693</v>
      </c>
      <c r="B63" s="352"/>
      <c r="C63" s="353" t="s">
        <v>693</v>
      </c>
      <c r="D63" s="354"/>
      <c r="E63" s="355" t="s">
        <v>693</v>
      </c>
      <c r="F63" s="356"/>
      <c r="G63" s="356"/>
      <c r="H63" s="356"/>
      <c r="I63" s="356"/>
      <c r="J63" s="356"/>
      <c r="K63" s="357"/>
    </row>
    <row r="64" spans="1:11" ht="34.5" customHeight="1" x14ac:dyDescent="0.25">
      <c r="A64" s="351" t="s">
        <v>693</v>
      </c>
      <c r="B64" s="352"/>
      <c r="C64" s="353" t="s">
        <v>693</v>
      </c>
      <c r="D64" s="354"/>
      <c r="E64" s="355" t="s">
        <v>693</v>
      </c>
      <c r="F64" s="356"/>
      <c r="G64" s="356"/>
      <c r="H64" s="356"/>
      <c r="I64" s="356"/>
      <c r="J64" s="356"/>
      <c r="K64" s="357"/>
    </row>
    <row r="65" spans="1:14" ht="34.5" customHeight="1" x14ac:dyDescent="0.25">
      <c r="A65" s="351" t="s">
        <v>693</v>
      </c>
      <c r="B65" s="352"/>
      <c r="C65" s="353" t="s">
        <v>693</v>
      </c>
      <c r="D65" s="354"/>
      <c r="E65" s="355" t="s">
        <v>693</v>
      </c>
      <c r="F65" s="356"/>
      <c r="G65" s="356"/>
      <c r="H65" s="356"/>
      <c r="I65" s="356"/>
      <c r="J65" s="356"/>
      <c r="K65" s="357"/>
    </row>
    <row r="66" spans="1:14" ht="34.5" customHeight="1" x14ac:dyDescent="0.25">
      <c r="A66" s="351" t="s">
        <v>693</v>
      </c>
      <c r="B66" s="352"/>
      <c r="C66" s="353" t="s">
        <v>693</v>
      </c>
      <c r="D66" s="354"/>
      <c r="E66" s="355" t="s">
        <v>693</v>
      </c>
      <c r="F66" s="356"/>
      <c r="G66" s="356"/>
      <c r="H66" s="356"/>
      <c r="I66" s="356"/>
      <c r="J66" s="356"/>
      <c r="K66" s="357"/>
    </row>
    <row r="67" spans="1:14" ht="23.25" customHeight="1" x14ac:dyDescent="0.25">
      <c r="A67" s="358" t="s">
        <v>312</v>
      </c>
      <c r="B67" s="359"/>
      <c r="C67" s="359"/>
      <c r="D67" s="359"/>
      <c r="E67" s="359"/>
      <c r="F67" s="359"/>
      <c r="G67" s="359"/>
      <c r="H67" s="359"/>
      <c r="I67" s="359"/>
      <c r="J67" s="359"/>
      <c r="K67" s="360"/>
      <c r="L67" s="7"/>
      <c r="M67" s="7"/>
      <c r="N67" s="7"/>
    </row>
    <row r="68" spans="1:14" ht="32.25" customHeight="1" x14ac:dyDescent="0.25">
      <c r="A68" s="334" t="s">
        <v>342</v>
      </c>
      <c r="B68" s="336" t="s">
        <v>486</v>
      </c>
      <c r="C68" s="337"/>
      <c r="D68" s="337"/>
      <c r="E68" s="337"/>
      <c r="F68" s="338" t="s">
        <v>682</v>
      </c>
      <c r="G68" s="338"/>
      <c r="H68" s="338"/>
      <c r="I68" s="338"/>
      <c r="J68" s="338"/>
      <c r="K68" s="339"/>
    </row>
    <row r="69" spans="1:14" ht="66" customHeight="1" x14ac:dyDescent="0.25">
      <c r="A69" s="335"/>
      <c r="B69" s="361" t="s">
        <v>708</v>
      </c>
      <c r="C69" s="362"/>
      <c r="D69" s="362"/>
      <c r="E69" s="362"/>
      <c r="F69" s="362"/>
      <c r="G69" s="362"/>
      <c r="H69" s="362"/>
      <c r="I69" s="362"/>
      <c r="J69" s="362"/>
      <c r="K69" s="363"/>
    </row>
    <row r="70" spans="1:14" ht="26.25" customHeight="1" x14ac:dyDescent="0.25">
      <c r="A70" s="334" t="s">
        <v>488</v>
      </c>
      <c r="B70" s="336" t="s">
        <v>487</v>
      </c>
      <c r="C70" s="337"/>
      <c r="D70" s="337"/>
      <c r="E70" s="337"/>
      <c r="F70" s="338" t="s">
        <v>682</v>
      </c>
      <c r="G70" s="338"/>
      <c r="H70" s="338"/>
      <c r="I70" s="338"/>
      <c r="J70" s="338"/>
      <c r="K70" s="339"/>
    </row>
    <row r="71" spans="1:14" ht="66" customHeight="1" x14ac:dyDescent="0.25">
      <c r="A71" s="335"/>
      <c r="B71" s="340" t="s">
        <v>709</v>
      </c>
      <c r="C71" s="341"/>
      <c r="D71" s="341"/>
      <c r="E71" s="341"/>
      <c r="F71" s="341"/>
      <c r="G71" s="341"/>
      <c r="H71" s="341"/>
      <c r="I71" s="341"/>
      <c r="J71" s="341"/>
      <c r="K71" s="342"/>
    </row>
    <row r="72" spans="1:14" ht="72.75" customHeight="1" x14ac:dyDescent="0.25">
      <c r="A72" s="50" t="s">
        <v>332</v>
      </c>
      <c r="B72" s="343" t="s">
        <v>685</v>
      </c>
      <c r="C72" s="344"/>
      <c r="D72" s="344"/>
      <c r="E72" s="344"/>
      <c r="F72" s="344"/>
      <c r="G72" s="344"/>
      <c r="H72" s="344"/>
      <c r="I72" s="344"/>
      <c r="J72" s="344"/>
      <c r="K72" s="345"/>
    </row>
    <row r="73" spans="1:14" ht="33" customHeight="1" x14ac:dyDescent="0.25">
      <c r="A73" s="334" t="s">
        <v>333</v>
      </c>
      <c r="B73" s="346" t="s">
        <v>682</v>
      </c>
      <c r="C73" s="338"/>
      <c r="D73" s="338"/>
      <c r="E73" s="338"/>
      <c r="F73" s="337" t="s">
        <v>492</v>
      </c>
      <c r="G73" s="337"/>
      <c r="H73" s="337"/>
      <c r="I73" s="337"/>
      <c r="J73" s="337"/>
      <c r="K73" s="347"/>
    </row>
    <row r="74" spans="1:14" ht="66" customHeight="1" x14ac:dyDescent="0.25">
      <c r="A74" s="335"/>
      <c r="B74" s="348" t="s">
        <v>684</v>
      </c>
      <c r="C74" s="349"/>
      <c r="D74" s="349"/>
      <c r="E74" s="349"/>
      <c r="F74" s="349"/>
      <c r="G74" s="349"/>
      <c r="H74" s="349"/>
      <c r="I74" s="349"/>
      <c r="J74" s="349"/>
      <c r="K74" s="350"/>
    </row>
    <row r="75" spans="1:14" ht="23.25" customHeight="1" x14ac:dyDescent="0.25">
      <c r="A75" s="325" t="s">
        <v>682</v>
      </c>
      <c r="B75" s="326"/>
      <c r="C75" s="326"/>
      <c r="D75" s="326"/>
      <c r="E75" s="326"/>
      <c r="F75" s="326"/>
      <c r="G75" s="326"/>
      <c r="H75" s="326"/>
      <c r="I75" s="326"/>
      <c r="J75" s="326"/>
      <c r="K75" s="327"/>
    </row>
    <row r="76" spans="1:14" ht="23.25" customHeight="1" x14ac:dyDescent="0.25">
      <c r="A76" s="328" t="s">
        <v>489</v>
      </c>
      <c r="B76" s="153"/>
      <c r="C76" s="153"/>
      <c r="D76" s="153"/>
      <c r="E76" s="154"/>
      <c r="F76" s="155" t="s">
        <v>313</v>
      </c>
      <c r="G76" s="153"/>
      <c r="H76" s="153"/>
      <c r="I76" s="153"/>
      <c r="J76" s="153"/>
      <c r="K76" s="329"/>
    </row>
    <row r="77" spans="1:14" ht="110.25" customHeight="1" thickBot="1" x14ac:dyDescent="0.35">
      <c r="A77" s="320" t="s">
        <v>694</v>
      </c>
      <c r="B77" s="321"/>
      <c r="C77" s="321"/>
      <c r="D77" s="321"/>
      <c r="E77" s="322"/>
      <c r="F77" s="330" t="s">
        <v>682</v>
      </c>
      <c r="G77" s="331"/>
      <c r="H77" s="331"/>
      <c r="I77" s="331"/>
      <c r="J77" s="331"/>
      <c r="K77" s="332"/>
    </row>
    <row r="78" spans="1:14" ht="14.25" customHeight="1" x14ac:dyDescent="0.3">
      <c r="A78" s="145" t="s">
        <v>3</v>
      </c>
      <c r="B78" s="218"/>
      <c r="C78" s="218"/>
      <c r="D78" s="218"/>
      <c r="E78" s="219"/>
      <c r="F78" s="145" t="s">
        <v>3</v>
      </c>
      <c r="G78" s="146"/>
      <c r="H78" s="146"/>
      <c r="I78" s="146"/>
      <c r="J78" s="146"/>
      <c r="K78" s="333"/>
    </row>
    <row r="79" spans="1:14" ht="14.25" customHeight="1" x14ac:dyDescent="0.25">
      <c r="A79" s="318"/>
      <c r="B79" s="210"/>
      <c r="C79" s="210"/>
      <c r="D79" s="210"/>
      <c r="E79" s="211"/>
      <c r="F79" s="212"/>
      <c r="G79" s="213"/>
      <c r="H79" s="213"/>
      <c r="I79" s="213"/>
      <c r="J79" s="213"/>
      <c r="K79" s="319"/>
    </row>
    <row r="80" spans="1:14" ht="18" customHeight="1" x14ac:dyDescent="0.3">
      <c r="A80" s="200" t="s">
        <v>327</v>
      </c>
      <c r="B80" s="198"/>
      <c r="C80" s="198"/>
      <c r="D80" s="198"/>
      <c r="E80" s="199"/>
      <c r="F80" s="200" t="s">
        <v>314</v>
      </c>
      <c r="G80" s="198"/>
      <c r="H80" s="198"/>
      <c r="I80" s="198"/>
      <c r="J80" s="198"/>
      <c r="K80" s="199"/>
    </row>
    <row r="81" spans="1:14" ht="39.950000000000003" customHeight="1" thickBot="1" x14ac:dyDescent="0.35">
      <c r="A81" s="320" t="s">
        <v>696</v>
      </c>
      <c r="B81" s="321"/>
      <c r="C81" s="321"/>
      <c r="D81" s="321"/>
      <c r="E81" s="322"/>
      <c r="F81" s="320" t="s">
        <v>696</v>
      </c>
      <c r="G81" s="323"/>
      <c r="H81" s="323"/>
      <c r="I81" s="323"/>
      <c r="J81" s="323"/>
      <c r="K81" s="324"/>
      <c r="N81" s="3"/>
    </row>
    <row r="82" spans="1:14" ht="27" customHeight="1" thickBot="1" x14ac:dyDescent="0.3">
      <c r="A82" s="306" t="s">
        <v>483</v>
      </c>
      <c r="B82" s="307"/>
      <c r="C82" s="307"/>
      <c r="D82" s="307"/>
      <c r="E82" s="307"/>
      <c r="F82" s="307"/>
      <c r="G82" s="307"/>
      <c r="H82" s="307"/>
      <c r="I82" s="307"/>
      <c r="J82" s="307"/>
      <c r="K82" s="308"/>
    </row>
    <row r="83" spans="1:14" ht="8.25" customHeight="1" x14ac:dyDescent="0.25"/>
    <row r="84" spans="1:14" ht="12.75" customHeight="1" x14ac:dyDescent="0.25"/>
    <row r="85" spans="1:14" ht="12.75" customHeight="1" x14ac:dyDescent="0.25"/>
    <row r="86" spans="1:14" ht="12.75" customHeight="1" x14ac:dyDescent="0.25"/>
    <row r="87" spans="1:14" ht="12.75" customHeight="1" x14ac:dyDescent="0.25"/>
    <row r="88" spans="1:14" ht="12.75" customHeight="1" x14ac:dyDescent="0.25"/>
    <row r="89" spans="1:14" ht="12.75" customHeight="1" x14ac:dyDescent="0.25"/>
    <row r="90" spans="1:14" ht="12.75" customHeight="1" x14ac:dyDescent="0.25"/>
    <row r="91" spans="1:14" ht="12.75" customHeight="1" x14ac:dyDescent="0.25"/>
    <row r="92" spans="1:14" ht="12.75" customHeight="1" x14ac:dyDescent="0.25"/>
    <row r="93" spans="1:14" ht="12.75" customHeight="1" x14ac:dyDescent="0.25"/>
    <row r="94" spans="1:14" ht="12.75" customHeight="1" x14ac:dyDescent="0.25"/>
    <row r="95" spans="1:14" ht="12.75" customHeight="1" x14ac:dyDescent="0.25"/>
    <row r="96" spans="1:14"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5.75" customHeight="1" x14ac:dyDescent="0.25"/>
    <row r="230" ht="15.75" customHeight="1" x14ac:dyDescent="0.25"/>
  </sheetData>
  <mergeCells count="188">
    <mergeCell ref="A47:K47"/>
    <mergeCell ref="Q4:Q5"/>
    <mergeCell ref="C5:H5"/>
    <mergeCell ref="A6:B6"/>
    <mergeCell ref="C6:H6"/>
    <mergeCell ref="I6:K6"/>
    <mergeCell ref="A7:K7"/>
    <mergeCell ref="A8:B8"/>
    <mergeCell ref="D8:E8"/>
    <mergeCell ref="F8:G8"/>
    <mergeCell ref="H8:I8"/>
    <mergeCell ref="J8:K8"/>
    <mergeCell ref="A4:B5"/>
    <mergeCell ref="C4:H4"/>
    <mergeCell ref="I4:K5"/>
    <mergeCell ref="A9:A13"/>
    <mergeCell ref="B9:B10"/>
    <mergeCell ref="C9:C10"/>
    <mergeCell ref="D9:E9"/>
    <mergeCell ref="F9:I9"/>
    <mergeCell ref="J9:K9"/>
    <mergeCell ref="D10:E10"/>
    <mergeCell ref="F10:K10"/>
    <mergeCell ref="D11:E11"/>
    <mergeCell ref="F11:G11"/>
    <mergeCell ref="H11:I11"/>
    <mergeCell ref="J11:K11"/>
    <mergeCell ref="C12:C13"/>
    <mergeCell ref="D12:E12"/>
    <mergeCell ref="G12:I12"/>
    <mergeCell ref="J12:K12"/>
    <mergeCell ref="D13:E13"/>
    <mergeCell ref="G13:I13"/>
    <mergeCell ref="J13:K13"/>
    <mergeCell ref="A19:B19"/>
    <mergeCell ref="C19:F19"/>
    <mergeCell ref="G19:I19"/>
    <mergeCell ref="J19:K19"/>
    <mergeCell ref="A20:B20"/>
    <mergeCell ref="C20:K20"/>
    <mergeCell ref="A14:A17"/>
    <mergeCell ref="D14:K15"/>
    <mergeCell ref="N14:P16"/>
    <mergeCell ref="D16:K16"/>
    <mergeCell ref="D17:K17"/>
    <mergeCell ref="A18:K18"/>
    <mergeCell ref="A21:B21"/>
    <mergeCell ref="C21:K21"/>
    <mergeCell ref="A22:B24"/>
    <mergeCell ref="C22:D22"/>
    <mergeCell ref="F22:K22"/>
    <mergeCell ref="C23:E23"/>
    <mergeCell ref="F23:G23"/>
    <mergeCell ref="H23:K23"/>
    <mergeCell ref="C24:E24"/>
    <mergeCell ref="F24:G24"/>
    <mergeCell ref="H24:K24"/>
    <mergeCell ref="A25:B25"/>
    <mergeCell ref="C25:E25"/>
    <mergeCell ref="F25:G25"/>
    <mergeCell ref="H25:K25"/>
    <mergeCell ref="A26:B26"/>
    <mergeCell ref="C26:D26"/>
    <mergeCell ref="E26:F26"/>
    <mergeCell ref="H26:J26"/>
    <mergeCell ref="A29:K29"/>
    <mergeCell ref="A30:B30"/>
    <mergeCell ref="C30:E30"/>
    <mergeCell ref="G30:K30"/>
    <mergeCell ref="A31:K31"/>
    <mergeCell ref="A32:K32"/>
    <mergeCell ref="A27:B27"/>
    <mergeCell ref="C27:D27"/>
    <mergeCell ref="E27:F27"/>
    <mergeCell ref="H27:J27"/>
    <mergeCell ref="A28:B28"/>
    <mergeCell ref="C28:E28"/>
    <mergeCell ref="G28:K28"/>
    <mergeCell ref="A36:E36"/>
    <mergeCell ref="H36:J36"/>
    <mergeCell ref="B37:E37"/>
    <mergeCell ref="H39:J39"/>
    <mergeCell ref="B38:E38"/>
    <mergeCell ref="H40:J40"/>
    <mergeCell ref="A33:D33"/>
    <mergeCell ref="F33:J33"/>
    <mergeCell ref="A34:D34"/>
    <mergeCell ref="H34:J34"/>
    <mergeCell ref="A35:D35"/>
    <mergeCell ref="H35:J35"/>
    <mergeCell ref="G37:K37"/>
    <mergeCell ref="H38:I38"/>
    <mergeCell ref="A45:B45"/>
    <mergeCell ref="C45:E45"/>
    <mergeCell ref="G45:K45"/>
    <mergeCell ref="A46:B46"/>
    <mergeCell ref="C46:E46"/>
    <mergeCell ref="G46:K46"/>
    <mergeCell ref="A39:A40"/>
    <mergeCell ref="B39:E40"/>
    <mergeCell ref="H41:J41"/>
    <mergeCell ref="F42:K42"/>
    <mergeCell ref="A43:K43"/>
    <mergeCell ref="A44:F44"/>
    <mergeCell ref="G44:J44"/>
    <mergeCell ref="A41:A42"/>
    <mergeCell ref="B41:E42"/>
    <mergeCell ref="A52:B52"/>
    <mergeCell ref="C52:D52"/>
    <mergeCell ref="E52:K52"/>
    <mergeCell ref="A53:B53"/>
    <mergeCell ref="C53:D53"/>
    <mergeCell ref="E53:K53"/>
    <mergeCell ref="F48:F49"/>
    <mergeCell ref="G48:K49"/>
    <mergeCell ref="A50:B50"/>
    <mergeCell ref="C50:E50"/>
    <mergeCell ref="G50:K50"/>
    <mergeCell ref="A51:K51"/>
    <mergeCell ref="A56:B56"/>
    <mergeCell ref="C56:D56"/>
    <mergeCell ref="E56:K56"/>
    <mergeCell ref="A57:B57"/>
    <mergeCell ref="C57:D57"/>
    <mergeCell ref="E57:K57"/>
    <mergeCell ref="A54:B54"/>
    <mergeCell ref="C54:D54"/>
    <mergeCell ref="E54:K54"/>
    <mergeCell ref="A55:B55"/>
    <mergeCell ref="C55:D55"/>
    <mergeCell ref="E55:K55"/>
    <mergeCell ref="A60:B60"/>
    <mergeCell ref="C60:D60"/>
    <mergeCell ref="E60:K60"/>
    <mergeCell ref="A61:B61"/>
    <mergeCell ref="C61:D61"/>
    <mergeCell ref="E61:K61"/>
    <mergeCell ref="A58:B58"/>
    <mergeCell ref="C58:D58"/>
    <mergeCell ref="E58:K58"/>
    <mergeCell ref="A59:B59"/>
    <mergeCell ref="C59:D59"/>
    <mergeCell ref="E59:K59"/>
    <mergeCell ref="A64:B64"/>
    <mergeCell ref="C64:D64"/>
    <mergeCell ref="E64:K64"/>
    <mergeCell ref="A65:B65"/>
    <mergeCell ref="C65:D65"/>
    <mergeCell ref="E65:K65"/>
    <mergeCell ref="A62:B62"/>
    <mergeCell ref="C62:D62"/>
    <mergeCell ref="E62:K62"/>
    <mergeCell ref="A63:B63"/>
    <mergeCell ref="C63:D63"/>
    <mergeCell ref="E63:K63"/>
    <mergeCell ref="B74:K74"/>
    <mergeCell ref="A66:B66"/>
    <mergeCell ref="C66:D66"/>
    <mergeCell ref="E66:K66"/>
    <mergeCell ref="A67:K67"/>
    <mergeCell ref="A68:A69"/>
    <mergeCell ref="B68:E68"/>
    <mergeCell ref="F68:K68"/>
    <mergeCell ref="B69:K69"/>
    <mergeCell ref="A82:K82"/>
    <mergeCell ref="A1:K1"/>
    <mergeCell ref="A2:K3"/>
    <mergeCell ref="A79:E79"/>
    <mergeCell ref="F79:K79"/>
    <mergeCell ref="A80:E80"/>
    <mergeCell ref="F80:K80"/>
    <mergeCell ref="A81:E81"/>
    <mergeCell ref="F81:K81"/>
    <mergeCell ref="A75:K75"/>
    <mergeCell ref="A76:E76"/>
    <mergeCell ref="F76:K76"/>
    <mergeCell ref="A77:E77"/>
    <mergeCell ref="F77:K77"/>
    <mergeCell ref="A78:E78"/>
    <mergeCell ref="F78:K78"/>
    <mergeCell ref="A70:A71"/>
    <mergeCell ref="B70:E70"/>
    <mergeCell ref="F70:K70"/>
    <mergeCell ref="B71:K71"/>
    <mergeCell ref="B72:K72"/>
    <mergeCell ref="A73:A74"/>
    <mergeCell ref="B73:E73"/>
    <mergeCell ref="F73:K73"/>
  </mergeCells>
  <pageMargins left="0.7" right="0.7" top="0.75" bottom="0.75" header="0.3" footer="0.3"/>
  <pageSetup scale="56" orientation="portrait" r:id="rId1"/>
  <colBreaks count="1" manualBreakCount="1">
    <brk id="1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544F6-2F87-4637-B5DB-762202A7756C}">
  <dimension ref="B2:E80"/>
  <sheetViews>
    <sheetView topLeftCell="A14" workbookViewId="0">
      <selection activeCell="C29" sqref="C29"/>
    </sheetView>
  </sheetViews>
  <sheetFormatPr baseColWidth="10" defaultRowHeight="12.75" x14ac:dyDescent="0.2"/>
  <cols>
    <col min="2" max="2" width="51.7109375" customWidth="1"/>
    <col min="3" max="3" width="49.28515625" bestFit="1" customWidth="1"/>
    <col min="4" max="4" width="35.28515625" bestFit="1" customWidth="1"/>
    <col min="5" max="5" width="67.28515625" bestFit="1" customWidth="1"/>
  </cols>
  <sheetData>
    <row r="2" spans="2:5" x14ac:dyDescent="0.2">
      <c r="B2" s="6" t="s">
        <v>310</v>
      </c>
    </row>
    <row r="3" spans="2:5" x14ac:dyDescent="0.2">
      <c r="B3" s="6" t="s">
        <v>0</v>
      </c>
    </row>
    <row r="4" spans="2:5" x14ac:dyDescent="0.2">
      <c r="B4" s="6" t="s">
        <v>345</v>
      </c>
    </row>
    <row r="5" spans="2:5" x14ac:dyDescent="0.2">
      <c r="B5" s="6" t="s">
        <v>346</v>
      </c>
    </row>
    <row r="6" spans="2:5" x14ac:dyDescent="0.2">
      <c r="B6" s="6" t="s">
        <v>347</v>
      </c>
    </row>
    <row r="8" spans="2:5" x14ac:dyDescent="0.2">
      <c r="B8" t="s">
        <v>348</v>
      </c>
    </row>
    <row r="11" spans="2:5" x14ac:dyDescent="0.2">
      <c r="B11" s="6" t="s">
        <v>349</v>
      </c>
      <c r="C11" s="6" t="s">
        <v>350</v>
      </c>
      <c r="D11" s="6" t="s">
        <v>351</v>
      </c>
      <c r="E11" s="6" t="s">
        <v>352</v>
      </c>
    </row>
    <row r="12" spans="2:5" ht="25.5" x14ac:dyDescent="0.2">
      <c r="B12" s="5" t="s">
        <v>16</v>
      </c>
      <c r="C12" s="9" t="s">
        <v>353</v>
      </c>
      <c r="D12" t="s">
        <v>605</v>
      </c>
      <c r="E12" t="s">
        <v>398</v>
      </c>
    </row>
    <row r="13" spans="2:5" ht="25.5" x14ac:dyDescent="0.2">
      <c r="B13" s="5" t="s">
        <v>18</v>
      </c>
      <c r="C13" s="9" t="s">
        <v>354</v>
      </c>
      <c r="D13" t="s">
        <v>606</v>
      </c>
      <c r="E13" t="s">
        <v>399</v>
      </c>
    </row>
    <row r="14" spans="2:5" ht="25.5" x14ac:dyDescent="0.2">
      <c r="B14" s="5" t="s">
        <v>20</v>
      </c>
      <c r="C14" s="9" t="s">
        <v>362</v>
      </c>
      <c r="D14" t="s">
        <v>607</v>
      </c>
      <c r="E14" t="s">
        <v>410</v>
      </c>
    </row>
    <row r="15" spans="2:5" ht="25.5" x14ac:dyDescent="0.2">
      <c r="B15" s="5" t="s">
        <v>22</v>
      </c>
      <c r="C15" s="9" t="s">
        <v>361</v>
      </c>
      <c r="D15" t="s">
        <v>608</v>
      </c>
      <c r="E15" t="s">
        <v>411</v>
      </c>
    </row>
    <row r="16" spans="2:5" ht="27" x14ac:dyDescent="0.2">
      <c r="B16" s="5" t="s">
        <v>26</v>
      </c>
      <c r="C16" s="9" t="s">
        <v>363</v>
      </c>
      <c r="D16" t="s">
        <v>609</v>
      </c>
      <c r="E16" t="s">
        <v>102</v>
      </c>
    </row>
    <row r="17" spans="2:5" ht="27" x14ac:dyDescent="0.2">
      <c r="B17" s="5" t="s">
        <v>28</v>
      </c>
      <c r="C17" s="9" t="s">
        <v>364</v>
      </c>
      <c r="D17" t="s">
        <v>610</v>
      </c>
      <c r="E17" t="s">
        <v>416</v>
      </c>
    </row>
    <row r="18" spans="2:5" ht="27" x14ac:dyDescent="0.2">
      <c r="B18" s="5" t="s">
        <v>30</v>
      </c>
      <c r="C18" s="9" t="s">
        <v>365</v>
      </c>
      <c r="D18" t="s">
        <v>611</v>
      </c>
      <c r="E18" t="s">
        <v>414</v>
      </c>
    </row>
    <row r="19" spans="2:5" ht="27" x14ac:dyDescent="0.2">
      <c r="B19" s="5" t="s">
        <v>32</v>
      </c>
      <c r="C19" s="9" t="s">
        <v>366</v>
      </c>
      <c r="D19" t="s">
        <v>612</v>
      </c>
      <c r="E19" t="s">
        <v>415</v>
      </c>
    </row>
    <row r="20" spans="2:5" ht="27" x14ac:dyDescent="0.2">
      <c r="B20" s="5" t="s">
        <v>34</v>
      </c>
      <c r="C20" s="9" t="s">
        <v>367</v>
      </c>
      <c r="D20" t="s">
        <v>613</v>
      </c>
      <c r="E20" t="s">
        <v>413</v>
      </c>
    </row>
    <row r="21" spans="2:5" ht="25.5" x14ac:dyDescent="0.2">
      <c r="B21" s="93" t="s">
        <v>36</v>
      </c>
      <c r="C21" s="9" t="s">
        <v>360</v>
      </c>
      <c r="D21" t="s">
        <v>614</v>
      </c>
      <c r="E21" t="s">
        <v>412</v>
      </c>
    </row>
    <row r="22" spans="2:5" ht="40.5" x14ac:dyDescent="0.2">
      <c r="B22" s="93" t="s">
        <v>769</v>
      </c>
      <c r="C22" s="9" t="s">
        <v>355</v>
      </c>
      <c r="D22" t="s">
        <v>615</v>
      </c>
      <c r="E22" t="s">
        <v>400</v>
      </c>
    </row>
    <row r="23" spans="2:5" ht="27" x14ac:dyDescent="0.2">
      <c r="B23" s="93" t="s">
        <v>773</v>
      </c>
      <c r="C23" s="9" t="s">
        <v>357</v>
      </c>
      <c r="D23" t="s">
        <v>616</v>
      </c>
      <c r="E23" t="s">
        <v>401</v>
      </c>
    </row>
    <row r="24" spans="2:5" ht="27" x14ac:dyDescent="0.2">
      <c r="B24" s="93" t="s">
        <v>772</v>
      </c>
      <c r="C24" s="9" t="s">
        <v>359</v>
      </c>
      <c r="D24" t="s">
        <v>617</v>
      </c>
      <c r="E24" t="s">
        <v>402</v>
      </c>
    </row>
    <row r="25" spans="2:5" ht="27" x14ac:dyDescent="0.2">
      <c r="B25" s="93" t="s">
        <v>771</v>
      </c>
      <c r="C25" s="9" t="s">
        <v>358</v>
      </c>
      <c r="D25" t="s">
        <v>618</v>
      </c>
      <c r="E25" t="s">
        <v>405</v>
      </c>
    </row>
    <row r="26" spans="2:5" ht="40.5" x14ac:dyDescent="0.2">
      <c r="B26" s="93" t="s">
        <v>770</v>
      </c>
      <c r="C26" s="9" t="s">
        <v>356</v>
      </c>
      <c r="D26" t="s">
        <v>619</v>
      </c>
      <c r="E26" t="s">
        <v>406</v>
      </c>
    </row>
    <row r="27" spans="2:5" ht="27" x14ac:dyDescent="0.2">
      <c r="B27" s="5" t="s">
        <v>41</v>
      </c>
      <c r="C27" s="9" t="s">
        <v>391</v>
      </c>
      <c r="D27" t="s">
        <v>620</v>
      </c>
      <c r="E27" t="s">
        <v>407</v>
      </c>
    </row>
    <row r="28" spans="2:5" ht="40.5" x14ac:dyDescent="0.2">
      <c r="B28" s="5" t="s">
        <v>43</v>
      </c>
      <c r="C28" s="9" t="s">
        <v>393</v>
      </c>
      <c r="D28" t="s">
        <v>621</v>
      </c>
      <c r="E28" t="s">
        <v>403</v>
      </c>
    </row>
    <row r="29" spans="2:5" ht="27" x14ac:dyDescent="0.2">
      <c r="B29" s="5" t="s">
        <v>45</v>
      </c>
      <c r="C29" s="9" t="s">
        <v>392</v>
      </c>
      <c r="D29" t="s">
        <v>622</v>
      </c>
      <c r="E29" t="s">
        <v>408</v>
      </c>
    </row>
    <row r="30" spans="2:5" ht="27" x14ac:dyDescent="0.2">
      <c r="B30" s="5" t="s">
        <v>47</v>
      </c>
      <c r="C30" s="9" t="s">
        <v>394</v>
      </c>
      <c r="D30" t="s">
        <v>623</v>
      </c>
      <c r="E30" t="s">
        <v>409</v>
      </c>
    </row>
    <row r="31" spans="2:5" ht="40.5" x14ac:dyDescent="0.2">
      <c r="B31" s="5" t="s">
        <v>49</v>
      </c>
      <c r="C31" s="9" t="s">
        <v>395</v>
      </c>
      <c r="D31" t="s">
        <v>624</v>
      </c>
      <c r="E31" t="s">
        <v>404</v>
      </c>
    </row>
    <row r="32" spans="2:5" ht="38.25" x14ac:dyDescent="0.2">
      <c r="B32" s="5" t="s">
        <v>51</v>
      </c>
      <c r="C32" s="9" t="s">
        <v>396</v>
      </c>
      <c r="D32" t="s">
        <v>625</v>
      </c>
      <c r="E32" t="s">
        <v>447</v>
      </c>
    </row>
    <row r="33" spans="2:5" ht="27" x14ac:dyDescent="0.2">
      <c r="B33" s="5" t="s">
        <v>53</v>
      </c>
      <c r="C33" s="9" t="s">
        <v>397</v>
      </c>
      <c r="D33" t="s">
        <v>626</v>
      </c>
      <c r="E33" t="s">
        <v>448</v>
      </c>
    </row>
    <row r="34" spans="2:5" ht="38.25" x14ac:dyDescent="0.2">
      <c r="B34" s="5" t="s">
        <v>56</v>
      </c>
      <c r="C34" s="9" t="s">
        <v>388</v>
      </c>
      <c r="D34" t="s">
        <v>627</v>
      </c>
      <c r="E34" t="s">
        <v>445</v>
      </c>
    </row>
    <row r="35" spans="2:5" ht="38.25" x14ac:dyDescent="0.2">
      <c r="B35" s="5" t="s">
        <v>58</v>
      </c>
      <c r="C35" s="9" t="s">
        <v>390</v>
      </c>
      <c r="D35" t="s">
        <v>628</v>
      </c>
      <c r="E35" t="s">
        <v>446</v>
      </c>
    </row>
    <row r="36" spans="2:5" ht="38.25" x14ac:dyDescent="0.2">
      <c r="B36" s="5" t="s">
        <v>60</v>
      </c>
      <c r="C36" s="9" t="s">
        <v>389</v>
      </c>
      <c r="D36" t="s">
        <v>629</v>
      </c>
      <c r="E36" t="s">
        <v>452</v>
      </c>
    </row>
    <row r="37" spans="2:5" ht="27" x14ac:dyDescent="0.2">
      <c r="B37" s="5" t="s">
        <v>62</v>
      </c>
      <c r="C37" s="9" t="s">
        <v>369</v>
      </c>
      <c r="D37" t="s">
        <v>630</v>
      </c>
      <c r="E37" t="s">
        <v>449</v>
      </c>
    </row>
    <row r="38" spans="2:5" ht="25.5" x14ac:dyDescent="0.2">
      <c r="B38" s="5" t="s">
        <v>64</v>
      </c>
      <c r="C38" s="9" t="s">
        <v>368</v>
      </c>
      <c r="D38" t="s">
        <v>631</v>
      </c>
      <c r="E38" t="s">
        <v>450</v>
      </c>
    </row>
    <row r="39" spans="2:5" ht="38.25" x14ac:dyDescent="0.2">
      <c r="B39" s="5" t="s">
        <v>66</v>
      </c>
      <c r="C39" s="9" t="s">
        <v>371</v>
      </c>
      <c r="D39" t="s">
        <v>632</v>
      </c>
      <c r="E39" t="s">
        <v>451</v>
      </c>
    </row>
    <row r="40" spans="2:5" ht="38.25" x14ac:dyDescent="0.2">
      <c r="B40" s="5" t="s">
        <v>68</v>
      </c>
      <c r="C40" s="9" t="s">
        <v>372</v>
      </c>
      <c r="E40" t="s">
        <v>424</v>
      </c>
    </row>
    <row r="41" spans="2:5" ht="27" x14ac:dyDescent="0.2">
      <c r="B41" s="5" t="s">
        <v>70</v>
      </c>
      <c r="C41" s="9" t="s">
        <v>373</v>
      </c>
      <c r="E41" t="s">
        <v>433</v>
      </c>
    </row>
    <row r="42" spans="2:5" ht="27" x14ac:dyDescent="0.2">
      <c r="B42" s="5" t="s">
        <v>72</v>
      </c>
      <c r="C42" s="9" t="s">
        <v>370</v>
      </c>
      <c r="E42" t="s">
        <v>434</v>
      </c>
    </row>
    <row r="43" spans="2:5" ht="38.25" x14ac:dyDescent="0.2">
      <c r="B43" s="5" t="s">
        <v>80</v>
      </c>
      <c r="C43" s="9" t="s">
        <v>374</v>
      </c>
      <c r="E43" t="s">
        <v>425</v>
      </c>
    </row>
    <row r="44" spans="2:5" ht="40.5" x14ac:dyDescent="0.2">
      <c r="B44" s="5" t="s">
        <v>82</v>
      </c>
      <c r="C44" s="9" t="s">
        <v>385</v>
      </c>
      <c r="E44" t="s">
        <v>426</v>
      </c>
    </row>
    <row r="45" spans="2:5" ht="38.25" x14ac:dyDescent="0.2">
      <c r="B45" s="5" t="s">
        <v>84</v>
      </c>
      <c r="C45" s="9" t="s">
        <v>384</v>
      </c>
      <c r="E45" t="s">
        <v>427</v>
      </c>
    </row>
    <row r="46" spans="2:5" ht="27" x14ac:dyDescent="0.2">
      <c r="B46" s="5" t="s">
        <v>86</v>
      </c>
      <c r="C46" s="9" t="s">
        <v>383</v>
      </c>
      <c r="E46" t="s">
        <v>428</v>
      </c>
    </row>
    <row r="47" spans="2:5" ht="38.25" x14ac:dyDescent="0.2">
      <c r="B47" s="5" t="s">
        <v>88</v>
      </c>
      <c r="C47" s="9" t="s">
        <v>386</v>
      </c>
      <c r="E47" t="s">
        <v>429</v>
      </c>
    </row>
    <row r="48" spans="2:5" ht="38.25" x14ac:dyDescent="0.2">
      <c r="B48" s="5" t="s">
        <v>90</v>
      </c>
      <c r="C48" s="9" t="s">
        <v>387</v>
      </c>
      <c r="E48" t="s">
        <v>430</v>
      </c>
    </row>
    <row r="49" spans="2:5" ht="25.5" x14ac:dyDescent="0.2">
      <c r="B49" s="5" t="s">
        <v>92</v>
      </c>
      <c r="C49" s="9" t="s">
        <v>375</v>
      </c>
      <c r="E49" t="s">
        <v>431</v>
      </c>
    </row>
    <row r="50" spans="2:5" ht="38.25" x14ac:dyDescent="0.2">
      <c r="B50" s="5" t="s">
        <v>24</v>
      </c>
      <c r="C50" s="9" t="s">
        <v>376</v>
      </c>
      <c r="E50" t="s">
        <v>432</v>
      </c>
    </row>
    <row r="51" spans="2:5" ht="27" x14ac:dyDescent="0.2">
      <c r="B51" s="5" t="s">
        <v>94</v>
      </c>
      <c r="C51" s="9" t="s">
        <v>377</v>
      </c>
      <c r="E51" t="s">
        <v>417</v>
      </c>
    </row>
    <row r="52" spans="2:5" ht="38.25" x14ac:dyDescent="0.2">
      <c r="B52" s="5" t="s">
        <v>96</v>
      </c>
      <c r="C52" s="9" t="s">
        <v>378</v>
      </c>
      <c r="E52" t="s">
        <v>418</v>
      </c>
    </row>
    <row r="53" spans="2:5" ht="25.5" x14ac:dyDescent="0.2">
      <c r="B53" s="5" t="s">
        <v>98</v>
      </c>
      <c r="C53" s="9" t="s">
        <v>379</v>
      </c>
      <c r="E53" t="s">
        <v>419</v>
      </c>
    </row>
    <row r="54" spans="2:5" ht="38.25" x14ac:dyDescent="0.2">
      <c r="B54" s="5" t="s">
        <v>100</v>
      </c>
      <c r="C54" s="9" t="s">
        <v>381</v>
      </c>
      <c r="E54" t="s">
        <v>423</v>
      </c>
    </row>
    <row r="55" spans="2:5" ht="38.25" x14ac:dyDescent="0.2">
      <c r="B55" s="5" t="s">
        <v>102</v>
      </c>
      <c r="C55" s="9" t="s">
        <v>380</v>
      </c>
      <c r="E55" t="s">
        <v>420</v>
      </c>
    </row>
    <row r="56" spans="2:5" ht="38.25" x14ac:dyDescent="0.2">
      <c r="B56" s="5" t="s">
        <v>104</v>
      </c>
      <c r="C56" s="9" t="s">
        <v>382</v>
      </c>
      <c r="E56" t="s">
        <v>421</v>
      </c>
    </row>
    <row r="57" spans="2:5" ht="27" x14ac:dyDescent="0.2">
      <c r="B57" s="5" t="s">
        <v>106</v>
      </c>
      <c r="E57" t="s">
        <v>422</v>
      </c>
    </row>
    <row r="58" spans="2:5" ht="27" x14ac:dyDescent="0.2">
      <c r="B58" s="5" t="s">
        <v>108</v>
      </c>
      <c r="E58" t="s">
        <v>435</v>
      </c>
    </row>
    <row r="59" spans="2:5" ht="27" x14ac:dyDescent="0.2">
      <c r="B59" s="5" t="s">
        <v>110</v>
      </c>
      <c r="E59" t="s">
        <v>438</v>
      </c>
    </row>
    <row r="60" spans="2:5" ht="13.5" x14ac:dyDescent="0.2">
      <c r="B60" s="5" t="s">
        <v>112</v>
      </c>
      <c r="E60" t="s">
        <v>437</v>
      </c>
    </row>
    <row r="61" spans="2:5" ht="13.5" x14ac:dyDescent="0.2">
      <c r="B61" s="5" t="s">
        <v>114</v>
      </c>
      <c r="E61" t="s">
        <v>441</v>
      </c>
    </row>
    <row r="62" spans="2:5" ht="13.5" x14ac:dyDescent="0.2">
      <c r="B62" s="5" t="s">
        <v>116</v>
      </c>
      <c r="E62" t="s">
        <v>440</v>
      </c>
    </row>
    <row r="63" spans="2:5" ht="13.5" x14ac:dyDescent="0.2">
      <c r="B63" s="5" t="s">
        <v>118</v>
      </c>
      <c r="E63" t="s">
        <v>439</v>
      </c>
    </row>
    <row r="64" spans="2:5" ht="27" x14ac:dyDescent="0.2">
      <c r="B64" s="5" t="s">
        <v>120</v>
      </c>
      <c r="E64" t="s">
        <v>444</v>
      </c>
    </row>
    <row r="65" spans="2:5" ht="13.5" x14ac:dyDescent="0.2">
      <c r="B65" s="5" t="s">
        <v>74</v>
      </c>
      <c r="E65" t="s">
        <v>442</v>
      </c>
    </row>
    <row r="66" spans="2:5" ht="13.5" x14ac:dyDescent="0.2">
      <c r="B66" s="5" t="s">
        <v>76</v>
      </c>
      <c r="E66" t="s">
        <v>443</v>
      </c>
    </row>
    <row r="67" spans="2:5" ht="13.5" x14ac:dyDescent="0.2">
      <c r="B67" s="5" t="s">
        <v>78</v>
      </c>
      <c r="E67" t="s">
        <v>436</v>
      </c>
    </row>
    <row r="68" spans="2:5" ht="13.5" x14ac:dyDescent="0.2">
      <c r="B68" s="5" t="s">
        <v>122</v>
      </c>
    </row>
    <row r="69" spans="2:5" ht="27" x14ac:dyDescent="0.2">
      <c r="B69" s="5" t="s">
        <v>124</v>
      </c>
    </row>
    <row r="70" spans="2:5" ht="27" x14ac:dyDescent="0.2">
      <c r="B70" s="5" t="s">
        <v>126</v>
      </c>
    </row>
    <row r="71" spans="2:5" ht="27" x14ac:dyDescent="0.2">
      <c r="B71" s="5" t="s">
        <v>128</v>
      </c>
    </row>
    <row r="72" spans="2:5" ht="27" x14ac:dyDescent="0.2">
      <c r="B72" s="5" t="s">
        <v>130</v>
      </c>
    </row>
    <row r="73" spans="2:5" ht="27" x14ac:dyDescent="0.2">
      <c r="B73" s="5" t="s">
        <v>132</v>
      </c>
    </row>
    <row r="74" spans="2:5" ht="27" x14ac:dyDescent="0.2">
      <c r="B74" s="5" t="s">
        <v>134</v>
      </c>
    </row>
    <row r="75" spans="2:5" ht="13.5" x14ac:dyDescent="0.2">
      <c r="B75" s="5" t="s">
        <v>136</v>
      </c>
    </row>
    <row r="76" spans="2:5" ht="13.5" x14ac:dyDescent="0.2">
      <c r="B76" s="5" t="s">
        <v>138</v>
      </c>
    </row>
    <row r="77" spans="2:5" ht="27" x14ac:dyDescent="0.2">
      <c r="B77" s="5" t="s">
        <v>140</v>
      </c>
    </row>
    <row r="78" spans="2:5" ht="27" x14ac:dyDescent="0.2">
      <c r="B78" s="5" t="s">
        <v>142</v>
      </c>
    </row>
    <row r="79" spans="2:5" ht="27" x14ac:dyDescent="0.2">
      <c r="B79" s="5" t="s">
        <v>144</v>
      </c>
    </row>
    <row r="80" spans="2:5" ht="27" x14ac:dyDescent="0.2">
      <c r="B80" s="5" t="s">
        <v>146</v>
      </c>
    </row>
  </sheetData>
  <sheetProtection algorithmName="SHA-512" hashValue="Qk9V0Gkqt7wGm9wHiEvh1T6IwAvxVN/CZHKeZekliaiFe4hYM6winGKs2rrKxK7xs/gDx9qsDTq8XAzYSIsPpQ==" saltValue="zOt7D/3PQ92ncLmQm93Xvg==" spinCount="100000" sheet="1" objects="1" scenarios="1"/>
  <sortState xmlns:xlrd2="http://schemas.microsoft.com/office/spreadsheetml/2017/richdata2" ref="E12:E69">
    <sortCondition ref="E12:E6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BC224-23C6-431D-9D08-E5A09C9ECD44}">
  <dimension ref="A2:C185"/>
  <sheetViews>
    <sheetView topLeftCell="A150" workbookViewId="0">
      <selection activeCell="C18" sqref="C18"/>
    </sheetView>
  </sheetViews>
  <sheetFormatPr baseColWidth="10" defaultRowHeight="12.75" x14ac:dyDescent="0.2"/>
  <cols>
    <col min="1" max="1" width="70.7109375" customWidth="1"/>
    <col min="2" max="2" width="19.28515625" bestFit="1" customWidth="1"/>
  </cols>
  <sheetData>
    <row r="2" spans="1:3" x14ac:dyDescent="0.2">
      <c r="B2" cm="1">
        <f t="array" ref="B2:C2">+IF('F-A-CAL-11'!J6:K6="MinAmbiente","MinAmbientePlanta",IF('F-A-CAL-11'!J6:K6="IDEAM","IDEAMPlanta",IF('F-A-CAL-11'!J6:K6="ANLA","ANLAPlanta",IF('F-A-CAL-11'!J6:K6="PNNC","PNNCPlanta",0))))</f>
        <v>0</v>
      </c>
      <c r="C2">
        <v>0</v>
      </c>
    </row>
    <row r="4" spans="1:3" ht="13.5" thickBot="1" x14ac:dyDescent="0.25"/>
    <row r="5" spans="1:3" ht="13.5" thickBot="1" x14ac:dyDescent="0.25">
      <c r="A5" s="18" t="s">
        <v>647</v>
      </c>
      <c r="B5" s="12"/>
    </row>
    <row r="6" spans="1:3" ht="14.25" thickBot="1" x14ac:dyDescent="0.25">
      <c r="A6" s="16" t="s">
        <v>505</v>
      </c>
      <c r="B6" s="13"/>
    </row>
    <row r="7" spans="1:3" ht="14.25" thickBot="1" x14ac:dyDescent="0.25">
      <c r="A7" s="16" t="s">
        <v>506</v>
      </c>
      <c r="B7" s="13"/>
    </row>
    <row r="8" spans="1:3" ht="14.25" thickBot="1" x14ac:dyDescent="0.25">
      <c r="A8" s="16" t="s">
        <v>499</v>
      </c>
      <c r="B8" s="13"/>
    </row>
    <row r="9" spans="1:3" ht="14.25" thickBot="1" x14ac:dyDescent="0.25">
      <c r="A9" s="16" t="s">
        <v>500</v>
      </c>
      <c r="B9" s="13"/>
    </row>
    <row r="10" spans="1:3" ht="14.25" thickBot="1" x14ac:dyDescent="0.25">
      <c r="A10" s="16" t="s">
        <v>501</v>
      </c>
      <c r="B10" s="13"/>
    </row>
    <row r="11" spans="1:3" ht="14.25" thickBot="1" x14ac:dyDescent="0.25">
      <c r="A11" s="16" t="s">
        <v>502</v>
      </c>
      <c r="B11" s="13"/>
    </row>
    <row r="12" spans="1:3" ht="14.25" thickBot="1" x14ac:dyDescent="0.25">
      <c r="A12" s="16" t="s">
        <v>503</v>
      </c>
      <c r="B12" s="13"/>
    </row>
    <row r="13" spans="1:3" ht="14.25" thickBot="1" x14ac:dyDescent="0.25">
      <c r="A13" s="16" t="s">
        <v>504</v>
      </c>
      <c r="B13" s="13"/>
    </row>
    <row r="14" spans="1:3" ht="14.25" thickBot="1" x14ac:dyDescent="0.25">
      <c r="A14" s="16" t="s">
        <v>508</v>
      </c>
      <c r="B14" s="13"/>
    </row>
    <row r="15" spans="1:3" ht="14.25" thickBot="1" x14ac:dyDescent="0.25">
      <c r="A15" s="16" t="s">
        <v>507</v>
      </c>
      <c r="B15" s="13"/>
    </row>
    <row r="16" spans="1:3" ht="14.25" thickBot="1" x14ac:dyDescent="0.25">
      <c r="A16" s="16" t="s">
        <v>509</v>
      </c>
      <c r="B16" s="13"/>
    </row>
    <row r="17" spans="1:2" ht="14.25" thickBot="1" x14ac:dyDescent="0.25">
      <c r="A17" s="16" t="s">
        <v>510</v>
      </c>
      <c r="B17" s="13"/>
    </row>
    <row r="18" spans="1:2" ht="14.25" thickBot="1" x14ac:dyDescent="0.25">
      <c r="A18" s="16" t="s">
        <v>511</v>
      </c>
      <c r="B18" s="13"/>
    </row>
    <row r="19" spans="1:2" ht="14.25" thickBot="1" x14ac:dyDescent="0.25">
      <c r="A19" s="20" t="s">
        <v>652</v>
      </c>
      <c r="B19" s="13"/>
    </row>
    <row r="20" spans="1:2" ht="14.25" thickBot="1" x14ac:dyDescent="0.25">
      <c r="A20" s="20" t="s">
        <v>653</v>
      </c>
      <c r="B20" s="13"/>
    </row>
    <row r="21" spans="1:2" ht="14.25" thickBot="1" x14ac:dyDescent="0.25">
      <c r="A21" s="20" t="s">
        <v>651</v>
      </c>
      <c r="B21" s="14"/>
    </row>
    <row r="22" spans="1:2" ht="14.25" thickBot="1" x14ac:dyDescent="0.25">
      <c r="A22" s="20" t="s">
        <v>512</v>
      </c>
      <c r="B22" s="13"/>
    </row>
    <row r="23" spans="1:2" ht="14.25" thickBot="1" x14ac:dyDescent="0.25">
      <c r="A23" s="20" t="s">
        <v>513</v>
      </c>
      <c r="B23" s="13"/>
    </row>
    <row r="24" spans="1:2" ht="14.25" thickBot="1" x14ac:dyDescent="0.25">
      <c r="A24" s="20" t="s">
        <v>514</v>
      </c>
      <c r="B24" s="13"/>
    </row>
    <row r="25" spans="1:2" ht="14.25" thickBot="1" x14ac:dyDescent="0.25">
      <c r="A25" s="16" t="s">
        <v>515</v>
      </c>
      <c r="B25" s="13"/>
    </row>
    <row r="26" spans="1:2" ht="14.25" thickBot="1" x14ac:dyDescent="0.25">
      <c r="A26" s="16" t="s">
        <v>55</v>
      </c>
      <c r="B26" s="13"/>
    </row>
    <row r="27" spans="1:2" ht="14.25" thickBot="1" x14ac:dyDescent="0.25">
      <c r="A27" s="16" t="s">
        <v>516</v>
      </c>
      <c r="B27" s="13"/>
    </row>
    <row r="28" spans="1:2" ht="14.25" thickBot="1" x14ac:dyDescent="0.25">
      <c r="A28" s="16" t="s">
        <v>517</v>
      </c>
      <c r="B28" s="13"/>
    </row>
    <row r="29" spans="1:2" ht="14.25" thickBot="1" x14ac:dyDescent="0.25">
      <c r="A29" s="16" t="s">
        <v>518</v>
      </c>
      <c r="B29" s="13"/>
    </row>
    <row r="30" spans="1:2" ht="14.25" thickBot="1" x14ac:dyDescent="0.25">
      <c r="A30" s="16" t="s">
        <v>519</v>
      </c>
      <c r="B30" s="13"/>
    </row>
    <row r="31" spans="1:2" ht="14.25" thickBot="1" x14ac:dyDescent="0.25">
      <c r="A31" s="16" t="s">
        <v>520</v>
      </c>
      <c r="B31" s="13"/>
    </row>
    <row r="32" spans="1:2" ht="14.25" thickBot="1" x14ac:dyDescent="0.25">
      <c r="A32" s="16" t="s">
        <v>521</v>
      </c>
      <c r="B32" s="13"/>
    </row>
    <row r="33" spans="1:2" ht="14.25" thickBot="1" x14ac:dyDescent="0.25">
      <c r="A33" s="16" t="s">
        <v>522</v>
      </c>
      <c r="B33" s="13"/>
    </row>
    <row r="34" spans="1:2" ht="14.25" thickBot="1" x14ac:dyDescent="0.25">
      <c r="A34" s="16" t="s">
        <v>523</v>
      </c>
      <c r="B34" s="13"/>
    </row>
    <row r="35" spans="1:2" ht="14.25" thickBot="1" x14ac:dyDescent="0.25">
      <c r="A35" s="16" t="s">
        <v>524</v>
      </c>
      <c r="B35" s="13"/>
    </row>
    <row r="36" spans="1:2" ht="14.25" thickBot="1" x14ac:dyDescent="0.25">
      <c r="A36" s="16" t="s">
        <v>525</v>
      </c>
      <c r="B36" s="13"/>
    </row>
    <row r="37" spans="1:2" ht="14.25" thickBot="1" x14ac:dyDescent="0.25">
      <c r="A37" s="16" t="s">
        <v>526</v>
      </c>
      <c r="B37" s="13"/>
    </row>
    <row r="38" spans="1:2" ht="14.25" thickBot="1" x14ac:dyDescent="0.25">
      <c r="A38" s="16" t="s">
        <v>527</v>
      </c>
      <c r="B38" s="14"/>
    </row>
    <row r="39" spans="1:2" ht="14.25" thickBot="1" x14ac:dyDescent="0.25">
      <c r="A39" s="16" t="s">
        <v>528</v>
      </c>
      <c r="B39" s="13"/>
    </row>
    <row r="40" spans="1:2" ht="14.25" thickBot="1" x14ac:dyDescent="0.25">
      <c r="A40" s="16" t="s">
        <v>529</v>
      </c>
      <c r="B40" s="13"/>
    </row>
    <row r="41" spans="1:2" ht="14.25" thickBot="1" x14ac:dyDescent="0.25">
      <c r="A41" s="16" t="s">
        <v>530</v>
      </c>
      <c r="B41" s="13"/>
    </row>
    <row r="42" spans="1:2" ht="14.25" thickBot="1" x14ac:dyDescent="0.25">
      <c r="A42" s="16" t="s">
        <v>531</v>
      </c>
      <c r="B42" s="13"/>
    </row>
    <row r="43" spans="1:2" ht="14.25" thickBot="1" x14ac:dyDescent="0.25">
      <c r="A43" s="16" t="s">
        <v>532</v>
      </c>
      <c r="B43" s="13"/>
    </row>
    <row r="44" spans="1:2" ht="14.25" thickBot="1" x14ac:dyDescent="0.25">
      <c r="A44" s="16" t="s">
        <v>533</v>
      </c>
      <c r="B44" s="13"/>
    </row>
    <row r="45" spans="1:2" ht="14.25" thickBot="1" x14ac:dyDescent="0.25">
      <c r="A45" s="16" t="s">
        <v>534</v>
      </c>
      <c r="B45" s="13"/>
    </row>
    <row r="46" spans="1:2" ht="14.25" thickBot="1" x14ac:dyDescent="0.25">
      <c r="A46" s="16" t="s">
        <v>535</v>
      </c>
      <c r="B46" s="13"/>
    </row>
    <row r="47" spans="1:2" ht="14.25" thickBot="1" x14ac:dyDescent="0.25">
      <c r="A47" s="16" t="s">
        <v>604</v>
      </c>
      <c r="B47" s="13"/>
    </row>
    <row r="48" spans="1:2" ht="14.25" thickBot="1" x14ac:dyDescent="0.25">
      <c r="A48" s="16" t="s">
        <v>536</v>
      </c>
      <c r="B48" s="13"/>
    </row>
    <row r="49" spans="1:2" ht="14.25" thickBot="1" x14ac:dyDescent="0.25">
      <c r="A49" s="16" t="s">
        <v>537</v>
      </c>
      <c r="B49" s="13"/>
    </row>
    <row r="50" spans="1:2" ht="14.25" thickBot="1" x14ac:dyDescent="0.25">
      <c r="A50" s="16" t="s">
        <v>538</v>
      </c>
      <c r="B50" s="13"/>
    </row>
    <row r="51" spans="1:2" ht="14.25" thickBot="1" x14ac:dyDescent="0.25">
      <c r="A51" s="16" t="s">
        <v>539</v>
      </c>
      <c r="B51" s="13"/>
    </row>
    <row r="52" spans="1:2" ht="14.25" thickBot="1" x14ac:dyDescent="0.25">
      <c r="A52" s="16" t="s">
        <v>657</v>
      </c>
      <c r="B52" s="13"/>
    </row>
    <row r="53" spans="1:2" ht="13.5" x14ac:dyDescent="0.2">
      <c r="A53" s="22" t="s">
        <v>657</v>
      </c>
    </row>
    <row r="55" spans="1:2" ht="13.5" thickBot="1" x14ac:dyDescent="0.25">
      <c r="A55" t="s">
        <v>648</v>
      </c>
      <c r="B55" s="12"/>
    </row>
    <row r="56" spans="1:2" ht="14.25" thickBot="1" x14ac:dyDescent="0.25">
      <c r="A56" s="16" t="s">
        <v>584</v>
      </c>
      <c r="B56" s="13"/>
    </row>
    <row r="57" spans="1:2" ht="14.25" thickBot="1" x14ac:dyDescent="0.25">
      <c r="A57" s="16" t="s">
        <v>506</v>
      </c>
      <c r="B57" s="13"/>
    </row>
    <row r="58" spans="1:2" ht="14.25" thickBot="1" x14ac:dyDescent="0.25">
      <c r="A58" s="16" t="s">
        <v>501</v>
      </c>
      <c r="B58" s="13"/>
    </row>
    <row r="59" spans="1:2" ht="14.25" thickBot="1" x14ac:dyDescent="0.25">
      <c r="A59" s="16" t="s">
        <v>568</v>
      </c>
      <c r="B59" s="13"/>
    </row>
    <row r="60" spans="1:2" ht="14.25" thickBot="1" x14ac:dyDescent="0.25">
      <c r="A60" s="16" t="s">
        <v>569</v>
      </c>
      <c r="B60" s="13"/>
    </row>
    <row r="61" spans="1:2" ht="14.25" thickBot="1" x14ac:dyDescent="0.25">
      <c r="A61" s="16" t="s">
        <v>570</v>
      </c>
      <c r="B61" s="13"/>
    </row>
    <row r="62" spans="1:2" ht="14.25" thickBot="1" x14ac:dyDescent="0.25">
      <c r="A62" s="16" t="s">
        <v>571</v>
      </c>
      <c r="B62" s="13"/>
    </row>
    <row r="63" spans="1:2" ht="14.25" thickBot="1" x14ac:dyDescent="0.25">
      <c r="A63" s="16" t="s">
        <v>572</v>
      </c>
      <c r="B63" s="17"/>
    </row>
    <row r="64" spans="1:2" ht="14.25" thickBot="1" x14ac:dyDescent="0.25">
      <c r="A64" s="16" t="s">
        <v>573</v>
      </c>
      <c r="B64" s="13"/>
    </row>
    <row r="65" spans="1:2" ht="14.25" thickBot="1" x14ac:dyDescent="0.25">
      <c r="A65" s="16" t="s">
        <v>574</v>
      </c>
      <c r="B65" s="13"/>
    </row>
    <row r="66" spans="1:2" ht="14.25" thickBot="1" x14ac:dyDescent="0.25">
      <c r="A66" s="16" t="s">
        <v>575</v>
      </c>
      <c r="B66" s="13"/>
    </row>
    <row r="67" spans="1:2" ht="14.25" thickBot="1" x14ac:dyDescent="0.25">
      <c r="A67" s="16" t="s">
        <v>576</v>
      </c>
      <c r="B67" s="17"/>
    </row>
    <row r="68" spans="1:2" ht="14.25" thickBot="1" x14ac:dyDescent="0.25">
      <c r="A68" s="16" t="s">
        <v>596</v>
      </c>
      <c r="B68" s="13"/>
    </row>
    <row r="69" spans="1:2" ht="14.25" thickBot="1" x14ac:dyDescent="0.25">
      <c r="A69" s="16" t="s">
        <v>510</v>
      </c>
      <c r="B69" s="13"/>
    </row>
    <row r="70" spans="1:2" ht="14.25" thickBot="1" x14ac:dyDescent="0.25">
      <c r="A70" s="16" t="s">
        <v>511</v>
      </c>
      <c r="B70" s="13"/>
    </row>
    <row r="71" spans="1:2" ht="14.25" thickBot="1" x14ac:dyDescent="0.25">
      <c r="A71" s="16" t="s">
        <v>602</v>
      </c>
      <c r="B71" s="13"/>
    </row>
    <row r="72" spans="1:2" ht="14.25" thickBot="1" x14ac:dyDescent="0.25">
      <c r="A72" s="16" t="s">
        <v>541</v>
      </c>
      <c r="B72" s="14"/>
    </row>
    <row r="73" spans="1:2" ht="14.25" thickBot="1" x14ac:dyDescent="0.25">
      <c r="A73" s="16" t="s">
        <v>542</v>
      </c>
      <c r="B73" s="13"/>
    </row>
    <row r="74" spans="1:2" ht="14.25" thickBot="1" x14ac:dyDescent="0.25">
      <c r="A74" s="16" t="s">
        <v>543</v>
      </c>
      <c r="B74" s="13"/>
    </row>
    <row r="75" spans="1:2" ht="14.25" thickBot="1" x14ac:dyDescent="0.25">
      <c r="A75" s="16" t="s">
        <v>544</v>
      </c>
      <c r="B75" s="13"/>
    </row>
    <row r="76" spans="1:2" ht="14.25" thickBot="1" x14ac:dyDescent="0.25">
      <c r="A76" s="16" t="s">
        <v>545</v>
      </c>
      <c r="B76" s="13"/>
    </row>
    <row r="77" spans="1:2" ht="14.25" thickBot="1" x14ac:dyDescent="0.25">
      <c r="A77" s="16" t="s">
        <v>591</v>
      </c>
      <c r="B77" s="13"/>
    </row>
    <row r="78" spans="1:2" ht="14.25" thickBot="1" x14ac:dyDescent="0.25">
      <c r="A78" s="16" t="s">
        <v>592</v>
      </c>
      <c r="B78" s="13"/>
    </row>
    <row r="79" spans="1:2" ht="14.25" thickBot="1" x14ac:dyDescent="0.25">
      <c r="A79" s="16" t="s">
        <v>593</v>
      </c>
      <c r="B79" s="13"/>
    </row>
    <row r="80" spans="1:2" ht="14.25" thickBot="1" x14ac:dyDescent="0.25">
      <c r="A80" s="16" t="s">
        <v>594</v>
      </c>
      <c r="B80" s="13"/>
    </row>
    <row r="81" spans="1:2" ht="14.25" thickBot="1" x14ac:dyDescent="0.25">
      <c r="A81" s="16" t="s">
        <v>595</v>
      </c>
      <c r="B81" s="13"/>
    </row>
    <row r="82" spans="1:2" ht="14.25" thickBot="1" x14ac:dyDescent="0.25">
      <c r="A82" s="16" t="s">
        <v>563</v>
      </c>
      <c r="B82" s="13"/>
    </row>
    <row r="83" spans="1:2" ht="14.25" thickBot="1" x14ac:dyDescent="0.25">
      <c r="A83" s="16" t="s">
        <v>564</v>
      </c>
      <c r="B83" s="13"/>
    </row>
    <row r="84" spans="1:2" ht="14.25" thickBot="1" x14ac:dyDescent="0.25">
      <c r="A84" s="16" t="s">
        <v>565</v>
      </c>
      <c r="B84" s="13"/>
    </row>
    <row r="85" spans="1:2" ht="14.25" thickBot="1" x14ac:dyDescent="0.25">
      <c r="A85" s="16" t="s">
        <v>516</v>
      </c>
      <c r="B85" s="13"/>
    </row>
    <row r="86" spans="1:2" ht="14.25" thickBot="1" x14ac:dyDescent="0.25">
      <c r="A86" s="16" t="s">
        <v>518</v>
      </c>
      <c r="B86" s="13"/>
    </row>
    <row r="87" spans="1:2" ht="14.25" thickBot="1" x14ac:dyDescent="0.25">
      <c r="A87" s="16" t="s">
        <v>520</v>
      </c>
      <c r="B87" s="13"/>
    </row>
    <row r="88" spans="1:2" ht="14.25" thickBot="1" x14ac:dyDescent="0.25">
      <c r="A88" s="16" t="s">
        <v>521</v>
      </c>
      <c r="B88" s="13"/>
    </row>
    <row r="89" spans="1:2" ht="14.25" thickBot="1" x14ac:dyDescent="0.25">
      <c r="A89" s="16" t="s">
        <v>585</v>
      </c>
      <c r="B89" s="13"/>
    </row>
    <row r="90" spans="1:2" ht="14.25" thickBot="1" x14ac:dyDescent="0.25">
      <c r="A90" s="16" t="s">
        <v>586</v>
      </c>
      <c r="B90" s="13"/>
    </row>
    <row r="91" spans="1:2" ht="14.25" thickBot="1" x14ac:dyDescent="0.25">
      <c r="A91" s="16" t="s">
        <v>524</v>
      </c>
      <c r="B91" s="13"/>
    </row>
    <row r="92" spans="1:2" ht="14.25" thickBot="1" x14ac:dyDescent="0.25">
      <c r="A92" s="16" t="s">
        <v>525</v>
      </c>
      <c r="B92" s="13"/>
    </row>
    <row r="93" spans="1:2" ht="14.25" thickBot="1" x14ac:dyDescent="0.25">
      <c r="A93" s="16" t="s">
        <v>526</v>
      </c>
      <c r="B93" s="13"/>
    </row>
    <row r="94" spans="1:2" ht="14.25" thickBot="1" x14ac:dyDescent="0.25">
      <c r="A94" s="16" t="s">
        <v>587</v>
      </c>
      <c r="B94" s="13"/>
    </row>
    <row r="95" spans="1:2" ht="14.25" thickBot="1" x14ac:dyDescent="0.25">
      <c r="A95" s="16" t="s">
        <v>527</v>
      </c>
      <c r="B95" s="14"/>
    </row>
    <row r="96" spans="1:2" ht="14.25" thickBot="1" x14ac:dyDescent="0.25">
      <c r="A96" s="16" t="s">
        <v>557</v>
      </c>
      <c r="B96" s="13"/>
    </row>
    <row r="97" spans="1:2" ht="14.25" thickBot="1" x14ac:dyDescent="0.25">
      <c r="A97" s="16" t="s">
        <v>558</v>
      </c>
      <c r="B97" s="13"/>
    </row>
    <row r="98" spans="1:2" ht="14.25" thickBot="1" x14ac:dyDescent="0.25">
      <c r="A98" s="16" t="s">
        <v>559</v>
      </c>
      <c r="B98" s="17"/>
    </row>
    <row r="99" spans="1:2" ht="14.25" thickBot="1" x14ac:dyDescent="0.25">
      <c r="A99" s="16" t="s">
        <v>560</v>
      </c>
      <c r="B99" s="13"/>
    </row>
    <row r="100" spans="1:2" ht="14.25" thickBot="1" x14ac:dyDescent="0.25">
      <c r="A100" s="16" t="s">
        <v>561</v>
      </c>
      <c r="B100" s="17"/>
    </row>
    <row r="101" spans="1:2" ht="14.25" thickBot="1" x14ac:dyDescent="0.25">
      <c r="A101" s="16" t="s">
        <v>562</v>
      </c>
      <c r="B101" s="13"/>
    </row>
    <row r="102" spans="1:2" ht="14.25" thickBot="1" x14ac:dyDescent="0.25">
      <c r="A102" s="16" t="s">
        <v>566</v>
      </c>
      <c r="B102" s="13"/>
    </row>
    <row r="103" spans="1:2" ht="14.25" thickBot="1" x14ac:dyDescent="0.25">
      <c r="A103" s="16" t="s">
        <v>530</v>
      </c>
      <c r="B103" s="13"/>
    </row>
    <row r="104" spans="1:2" ht="14.25" thickBot="1" x14ac:dyDescent="0.25">
      <c r="A104" s="16" t="s">
        <v>567</v>
      </c>
      <c r="B104" s="13"/>
    </row>
    <row r="105" spans="1:2" ht="14.25" thickBot="1" x14ac:dyDescent="0.25">
      <c r="A105" s="16" t="s">
        <v>540</v>
      </c>
      <c r="B105" s="13"/>
    </row>
    <row r="106" spans="1:2" ht="14.25" thickBot="1" x14ac:dyDescent="0.25">
      <c r="A106" s="16" t="s">
        <v>546</v>
      </c>
      <c r="B106" s="13"/>
    </row>
    <row r="107" spans="1:2" ht="14.25" thickBot="1" x14ac:dyDescent="0.25">
      <c r="A107" s="16" t="s">
        <v>588</v>
      </c>
      <c r="B107" s="13"/>
    </row>
    <row r="108" spans="1:2" ht="14.25" thickBot="1" x14ac:dyDescent="0.25">
      <c r="A108" s="16" t="s">
        <v>547</v>
      </c>
      <c r="B108" s="13"/>
    </row>
    <row r="109" spans="1:2" ht="14.25" thickBot="1" x14ac:dyDescent="0.25">
      <c r="A109" s="16" t="s">
        <v>548</v>
      </c>
      <c r="B109" s="13"/>
    </row>
    <row r="110" spans="1:2" ht="14.25" thickBot="1" x14ac:dyDescent="0.25">
      <c r="A110" s="16" t="s">
        <v>549</v>
      </c>
      <c r="B110" s="13"/>
    </row>
    <row r="111" spans="1:2" ht="14.25" thickBot="1" x14ac:dyDescent="0.25">
      <c r="A111" s="16" t="s">
        <v>550</v>
      </c>
      <c r="B111" s="13"/>
    </row>
    <row r="112" spans="1:2" ht="14.25" thickBot="1" x14ac:dyDescent="0.25">
      <c r="A112" s="16" t="s">
        <v>551</v>
      </c>
      <c r="B112" s="17"/>
    </row>
    <row r="113" spans="1:2" ht="14.25" thickBot="1" x14ac:dyDescent="0.25">
      <c r="A113" s="16" t="s">
        <v>552</v>
      </c>
      <c r="B113" s="13"/>
    </row>
    <row r="114" spans="1:2" ht="14.25" thickBot="1" x14ac:dyDescent="0.25">
      <c r="A114" s="16" t="s">
        <v>553</v>
      </c>
      <c r="B114" s="13"/>
    </row>
    <row r="115" spans="1:2" ht="14.25" thickBot="1" x14ac:dyDescent="0.25">
      <c r="A115" s="16" t="s">
        <v>589</v>
      </c>
      <c r="B115" s="17"/>
    </row>
    <row r="116" spans="1:2" ht="14.25" thickBot="1" x14ac:dyDescent="0.25">
      <c r="A116" s="16" t="s">
        <v>590</v>
      </c>
      <c r="B116" s="13"/>
    </row>
    <row r="117" spans="1:2" ht="14.25" thickBot="1" x14ac:dyDescent="0.25">
      <c r="A117" s="16" t="s">
        <v>554</v>
      </c>
      <c r="B117" s="13"/>
    </row>
    <row r="120" spans="1:2" ht="13.5" thickBot="1" x14ac:dyDescent="0.25">
      <c r="A120" s="6" t="s">
        <v>649</v>
      </c>
      <c r="B120" s="12"/>
    </row>
    <row r="121" spans="1:2" ht="14.25" thickBot="1" x14ac:dyDescent="0.25">
      <c r="A121" s="16" t="s">
        <v>502</v>
      </c>
    </row>
    <row r="122" spans="1:2" ht="14.25" thickBot="1" x14ac:dyDescent="0.25">
      <c r="A122" s="16" t="s">
        <v>600</v>
      </c>
    </row>
    <row r="123" spans="1:2" ht="14.25" thickBot="1" x14ac:dyDescent="0.25">
      <c r="A123" s="16" t="s">
        <v>508</v>
      </c>
    </row>
    <row r="124" spans="1:2" ht="14.25" thickBot="1" x14ac:dyDescent="0.25">
      <c r="A124" s="16" t="s">
        <v>511</v>
      </c>
    </row>
    <row r="125" spans="1:2" ht="14.25" thickBot="1" x14ac:dyDescent="0.25">
      <c r="A125" s="16" t="s">
        <v>601</v>
      </c>
    </row>
    <row r="126" spans="1:2" ht="14.25" thickBot="1" x14ac:dyDescent="0.25">
      <c r="A126" s="16" t="s">
        <v>603</v>
      </c>
    </row>
    <row r="127" spans="1:2" ht="14.25" thickBot="1" x14ac:dyDescent="0.25">
      <c r="A127" s="16" t="s">
        <v>579</v>
      </c>
    </row>
    <row r="128" spans="1:2" ht="14.25" thickBot="1" x14ac:dyDescent="0.25">
      <c r="A128" s="16" t="s">
        <v>578</v>
      </c>
    </row>
    <row r="129" spans="1:1" ht="14.25" thickBot="1" x14ac:dyDescent="0.25">
      <c r="A129" s="16" t="s">
        <v>580</v>
      </c>
    </row>
    <row r="130" spans="1:1" ht="14.25" thickBot="1" x14ac:dyDescent="0.25">
      <c r="A130" s="16" t="s">
        <v>516</v>
      </c>
    </row>
    <row r="131" spans="1:1" ht="14.25" thickBot="1" x14ac:dyDescent="0.25">
      <c r="A131" s="16" t="s">
        <v>517</v>
      </c>
    </row>
    <row r="132" spans="1:1" ht="14.25" thickBot="1" x14ac:dyDescent="0.25">
      <c r="A132" s="16" t="s">
        <v>518</v>
      </c>
    </row>
    <row r="133" spans="1:1" ht="14.25" thickBot="1" x14ac:dyDescent="0.25">
      <c r="A133" s="16" t="s">
        <v>519</v>
      </c>
    </row>
    <row r="134" spans="1:1" ht="14.25" thickBot="1" x14ac:dyDescent="0.25">
      <c r="A134" s="16" t="s">
        <v>520</v>
      </c>
    </row>
    <row r="135" spans="1:1" ht="14.25" thickBot="1" x14ac:dyDescent="0.25">
      <c r="A135" s="16" t="s">
        <v>521</v>
      </c>
    </row>
    <row r="136" spans="1:1" ht="14.25" thickBot="1" x14ac:dyDescent="0.25">
      <c r="A136" s="16" t="s">
        <v>522</v>
      </c>
    </row>
    <row r="137" spans="1:1" ht="14.25" thickBot="1" x14ac:dyDescent="0.25">
      <c r="A137" s="16" t="s">
        <v>523</v>
      </c>
    </row>
    <row r="138" spans="1:1" ht="14.25" thickBot="1" x14ac:dyDescent="0.25">
      <c r="A138" s="16" t="s">
        <v>597</v>
      </c>
    </row>
    <row r="139" spans="1:1" ht="14.25" thickBot="1" x14ac:dyDescent="0.25">
      <c r="A139" s="16" t="s">
        <v>598</v>
      </c>
    </row>
    <row r="140" spans="1:1" ht="14.25" thickBot="1" x14ac:dyDescent="0.25">
      <c r="A140" s="16" t="s">
        <v>587</v>
      </c>
    </row>
    <row r="141" spans="1:1" ht="14.25" thickBot="1" x14ac:dyDescent="0.25">
      <c r="A141" s="16" t="s">
        <v>527</v>
      </c>
    </row>
    <row r="142" spans="1:1" ht="14.25" thickBot="1" x14ac:dyDescent="0.25">
      <c r="A142" s="16" t="s">
        <v>531</v>
      </c>
    </row>
    <row r="143" spans="1:1" ht="14.25" thickBot="1" x14ac:dyDescent="0.25">
      <c r="A143" s="16" t="s">
        <v>567</v>
      </c>
    </row>
    <row r="144" spans="1:1" ht="14.25" thickBot="1" x14ac:dyDescent="0.25">
      <c r="A144" s="16" t="s">
        <v>583</v>
      </c>
    </row>
    <row r="145" spans="1:1" ht="14.25" thickBot="1" x14ac:dyDescent="0.25">
      <c r="A145" s="16" t="s">
        <v>581</v>
      </c>
    </row>
    <row r="146" spans="1:1" ht="14.25" thickBot="1" x14ac:dyDescent="0.25">
      <c r="A146" s="16" t="s">
        <v>551</v>
      </c>
    </row>
    <row r="147" spans="1:1" ht="14.25" thickBot="1" x14ac:dyDescent="0.25">
      <c r="A147" s="16" t="s">
        <v>552</v>
      </c>
    </row>
    <row r="148" spans="1:1" ht="14.25" thickBot="1" x14ac:dyDescent="0.25">
      <c r="A148" s="16" t="s">
        <v>582</v>
      </c>
    </row>
    <row r="151" spans="1:1" ht="14.25" thickBot="1" x14ac:dyDescent="0.25">
      <c r="A151" s="19" t="s">
        <v>650</v>
      </c>
    </row>
    <row r="152" spans="1:1" ht="14.25" thickBot="1" x14ac:dyDescent="0.25">
      <c r="A152" s="16" t="s">
        <v>500</v>
      </c>
    </row>
    <row r="153" spans="1:1" ht="14.25" thickBot="1" x14ac:dyDescent="0.25">
      <c r="A153" s="16" t="s">
        <v>502</v>
      </c>
    </row>
    <row r="154" spans="1:1" ht="14.25" thickBot="1" x14ac:dyDescent="0.25">
      <c r="A154" s="16" t="s">
        <v>658</v>
      </c>
    </row>
    <row r="155" spans="1:1" ht="14.25" thickBot="1" x14ac:dyDescent="0.25">
      <c r="A155" s="16" t="s">
        <v>641</v>
      </c>
    </row>
    <row r="156" spans="1:1" ht="14.25" thickBot="1" x14ac:dyDescent="0.25">
      <c r="A156" s="16" t="s">
        <v>570</v>
      </c>
    </row>
    <row r="157" spans="1:1" ht="14.25" thickBot="1" x14ac:dyDescent="0.25">
      <c r="A157" s="16" t="s">
        <v>571</v>
      </c>
    </row>
    <row r="158" spans="1:1" ht="14.25" thickBot="1" x14ac:dyDescent="0.25">
      <c r="A158" s="16" t="s">
        <v>509</v>
      </c>
    </row>
    <row r="159" spans="1:1" ht="14.25" thickBot="1" x14ac:dyDescent="0.25">
      <c r="A159" s="16" t="s">
        <v>643</v>
      </c>
    </row>
    <row r="160" spans="1:1" ht="14.25" thickBot="1" x14ac:dyDescent="0.25">
      <c r="A160" s="16" t="s">
        <v>659</v>
      </c>
    </row>
    <row r="161" spans="1:1" ht="14.25" thickBot="1" x14ac:dyDescent="0.25">
      <c r="A161" s="16" t="s">
        <v>660</v>
      </c>
    </row>
    <row r="162" spans="1:1" ht="14.25" thickBot="1" x14ac:dyDescent="0.25">
      <c r="A162" s="16" t="s">
        <v>639</v>
      </c>
    </row>
    <row r="163" spans="1:1" ht="14.25" thickBot="1" x14ac:dyDescent="0.25">
      <c r="A163" s="16" t="s">
        <v>635</v>
      </c>
    </row>
    <row r="164" spans="1:1" ht="14.25" thickBot="1" x14ac:dyDescent="0.25">
      <c r="A164" s="16" t="s">
        <v>638</v>
      </c>
    </row>
    <row r="165" spans="1:1" ht="14.25" thickBot="1" x14ac:dyDescent="0.25">
      <c r="A165" s="16" t="s">
        <v>644</v>
      </c>
    </row>
    <row r="166" spans="1:1" ht="14.25" thickBot="1" x14ac:dyDescent="0.25">
      <c r="A166" s="16" t="s">
        <v>633</v>
      </c>
    </row>
    <row r="167" spans="1:1" ht="14.25" thickBot="1" x14ac:dyDescent="0.25">
      <c r="A167" s="16" t="s">
        <v>516</v>
      </c>
    </row>
    <row r="168" spans="1:1" ht="14.25" thickBot="1" x14ac:dyDescent="0.25">
      <c r="A168" s="16" t="s">
        <v>517</v>
      </c>
    </row>
    <row r="169" spans="1:1" ht="14.25" thickBot="1" x14ac:dyDescent="0.25">
      <c r="A169" s="16" t="s">
        <v>518</v>
      </c>
    </row>
    <row r="170" spans="1:1" ht="14.25" thickBot="1" x14ac:dyDescent="0.25">
      <c r="A170" s="16" t="s">
        <v>519</v>
      </c>
    </row>
    <row r="171" spans="1:1" ht="14.25" thickBot="1" x14ac:dyDescent="0.25">
      <c r="A171" s="16" t="s">
        <v>634</v>
      </c>
    </row>
    <row r="172" spans="1:1" ht="14.25" thickBot="1" x14ac:dyDescent="0.25">
      <c r="A172" s="16" t="s">
        <v>636</v>
      </c>
    </row>
    <row r="173" spans="1:1" ht="14.25" thickBot="1" x14ac:dyDescent="0.25">
      <c r="A173" s="16" t="s">
        <v>640</v>
      </c>
    </row>
    <row r="174" spans="1:1" ht="14.25" thickBot="1" x14ac:dyDescent="0.25">
      <c r="A174" s="16" t="s">
        <v>661</v>
      </c>
    </row>
    <row r="175" spans="1:1" ht="14.25" thickBot="1" x14ac:dyDescent="0.25">
      <c r="A175" s="16" t="s">
        <v>525</v>
      </c>
    </row>
    <row r="176" spans="1:1" ht="14.25" thickBot="1" x14ac:dyDescent="0.25">
      <c r="A176" s="16" t="s">
        <v>598</v>
      </c>
    </row>
    <row r="177" spans="1:1" ht="14.25" thickBot="1" x14ac:dyDescent="0.25">
      <c r="A177" s="16" t="s">
        <v>587</v>
      </c>
    </row>
    <row r="178" spans="1:1" ht="14.25" thickBot="1" x14ac:dyDescent="0.25">
      <c r="A178" s="16" t="s">
        <v>527</v>
      </c>
    </row>
    <row r="179" spans="1:1" ht="14.25" thickBot="1" x14ac:dyDescent="0.25">
      <c r="A179" s="16" t="s">
        <v>566</v>
      </c>
    </row>
    <row r="180" spans="1:1" ht="14.25" thickBot="1" x14ac:dyDescent="0.25">
      <c r="A180" s="16" t="s">
        <v>637</v>
      </c>
    </row>
    <row r="181" spans="1:1" ht="14.25" thickBot="1" x14ac:dyDescent="0.25">
      <c r="A181" s="16" t="s">
        <v>533</v>
      </c>
    </row>
    <row r="182" spans="1:1" ht="14.25" thickBot="1" x14ac:dyDescent="0.25">
      <c r="A182" s="16" t="s">
        <v>662</v>
      </c>
    </row>
    <row r="183" spans="1:1" ht="14.25" thickBot="1" x14ac:dyDescent="0.25">
      <c r="A183" s="16" t="s">
        <v>642</v>
      </c>
    </row>
    <row r="184" spans="1:1" ht="14.25" thickBot="1" x14ac:dyDescent="0.25">
      <c r="A184" s="16" t="s">
        <v>548</v>
      </c>
    </row>
    <row r="185" spans="1:1" ht="14.25" thickBot="1" x14ac:dyDescent="0.25">
      <c r="A185" s="16" t="s">
        <v>550</v>
      </c>
    </row>
  </sheetData>
  <sheetProtection algorithmName="SHA-512" hashValue="LTxaKcMXgufD1dpSkePOftQsEhAP+ZPgdwAwSviWtXbInYq5nlWO9UOBfMMYp8HTYbvL+GuZk89naVfYwUisXw==" saltValue="4tlS9NLOAn/FW+XB28ETK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D6C49-8B68-4687-96A6-D7CD3ACA97CA}">
  <dimension ref="A1:L127"/>
  <sheetViews>
    <sheetView zoomScaleNormal="100" workbookViewId="0">
      <selection activeCell="A33" sqref="A33"/>
    </sheetView>
  </sheetViews>
  <sheetFormatPr baseColWidth="10" defaultRowHeight="12.75" x14ac:dyDescent="0.2"/>
  <cols>
    <col min="1" max="1" width="70.7109375" style="15" customWidth="1"/>
    <col min="2" max="2" width="19.28515625" style="13" bestFit="1" customWidth="1"/>
    <col min="3" max="3" width="7.42578125" style="11" customWidth="1"/>
    <col min="4" max="7" width="0" style="11" hidden="1" customWidth="1"/>
    <col min="8" max="8" width="0" hidden="1" customWidth="1"/>
    <col min="9" max="9" width="15.5703125" hidden="1" customWidth="1"/>
    <col min="10" max="11" width="15.42578125" bestFit="1" customWidth="1"/>
    <col min="12" max="12" width="15.28515625" customWidth="1"/>
  </cols>
  <sheetData>
    <row r="1" spans="1:12" ht="13.5" thickBot="1" x14ac:dyDescent="0.25">
      <c r="A1" s="18" t="s">
        <v>497</v>
      </c>
      <c r="B1" s="12" t="s">
        <v>791</v>
      </c>
      <c r="C1" s="11" t="s">
        <v>498</v>
      </c>
      <c r="D1" s="11" t="s">
        <v>645</v>
      </c>
      <c r="E1" s="11" t="s">
        <v>352</v>
      </c>
      <c r="F1" s="11" t="s">
        <v>350</v>
      </c>
      <c r="G1" s="11" t="s">
        <v>351</v>
      </c>
    </row>
    <row r="2" spans="1:12" s="108" customFormat="1" ht="14.25" thickBot="1" x14ac:dyDescent="0.25">
      <c r="A2" s="114" t="s">
        <v>651</v>
      </c>
      <c r="B2" s="113">
        <v>14516572</v>
      </c>
      <c r="C2" s="107">
        <f t="shared" ref="C2:C33" si="0">+COUNTIF(A:A,A2)</f>
        <v>1</v>
      </c>
      <c r="D2" s="107" t="s">
        <v>577</v>
      </c>
      <c r="E2" s="107" t="s">
        <v>646</v>
      </c>
      <c r="F2" s="107" t="s">
        <v>646</v>
      </c>
      <c r="G2" s="111" t="s">
        <v>646</v>
      </c>
      <c r="J2" s="113">
        <v>13566889</v>
      </c>
      <c r="K2" s="110">
        <f>+J2*7%+J2</f>
        <v>14516571.23</v>
      </c>
      <c r="L2" s="110">
        <f>+B2-K2</f>
        <v>0.76999999955296516</v>
      </c>
    </row>
    <row r="3" spans="1:12" s="108" customFormat="1" ht="14.25" thickBot="1" x14ac:dyDescent="0.25">
      <c r="A3" s="114" t="s">
        <v>653</v>
      </c>
      <c r="B3" s="106">
        <f>5739904+10204253</f>
        <v>15944157</v>
      </c>
      <c r="C3" s="107">
        <f t="shared" si="0"/>
        <v>1</v>
      </c>
      <c r="D3" s="107" t="s">
        <v>577</v>
      </c>
      <c r="E3" s="107" t="s">
        <v>646</v>
      </c>
      <c r="F3" s="107" t="s">
        <v>646</v>
      </c>
      <c r="G3" s="111" t="s">
        <v>646</v>
      </c>
      <c r="J3" s="106">
        <v>14901081</v>
      </c>
      <c r="K3" s="110">
        <f t="shared" ref="K3:K66" si="1">+J3*7%+J3</f>
        <v>15944156.67</v>
      </c>
      <c r="L3" s="110">
        <f t="shared" ref="L3:L66" si="2">+B3-K3</f>
        <v>0.33000000007450581</v>
      </c>
    </row>
    <row r="4" spans="1:12" s="108" customFormat="1" ht="14.25" thickBot="1" x14ac:dyDescent="0.25">
      <c r="A4" s="105" t="s">
        <v>584</v>
      </c>
      <c r="B4" s="106">
        <v>8408459</v>
      </c>
      <c r="C4" s="107">
        <f t="shared" si="0"/>
        <v>1</v>
      </c>
      <c r="D4" s="107" t="s">
        <v>646</v>
      </c>
      <c r="E4" s="107" t="s">
        <v>352</v>
      </c>
      <c r="F4" s="107" t="s">
        <v>646</v>
      </c>
      <c r="G4" s="111" t="s">
        <v>646</v>
      </c>
      <c r="J4" s="106">
        <v>7858372</v>
      </c>
      <c r="K4" s="110">
        <f t="shared" si="1"/>
        <v>8408458.0399999991</v>
      </c>
      <c r="L4" s="110">
        <f t="shared" si="2"/>
        <v>0.96000000089406967</v>
      </c>
    </row>
    <row r="5" spans="1:12" s="108" customFormat="1" ht="14.25" thickBot="1" x14ac:dyDescent="0.25">
      <c r="A5" s="105" t="s">
        <v>505</v>
      </c>
      <c r="B5" s="106">
        <v>9201872</v>
      </c>
      <c r="C5" s="107">
        <f t="shared" si="0"/>
        <v>1</v>
      </c>
      <c r="D5" s="107" t="s">
        <v>577</v>
      </c>
      <c r="E5" s="107" t="s">
        <v>646</v>
      </c>
      <c r="F5" s="107" t="s">
        <v>646</v>
      </c>
      <c r="G5" s="111" t="s">
        <v>646</v>
      </c>
      <c r="J5" s="106">
        <v>8599880</v>
      </c>
      <c r="K5" s="110">
        <f t="shared" si="1"/>
        <v>9201871.5999999996</v>
      </c>
      <c r="L5" s="110">
        <f t="shared" si="2"/>
        <v>0.40000000037252903</v>
      </c>
    </row>
    <row r="6" spans="1:12" s="108" customFormat="1" ht="14.25" thickBot="1" x14ac:dyDescent="0.25">
      <c r="A6" s="105" t="s">
        <v>506</v>
      </c>
      <c r="B6" s="106">
        <v>9670532</v>
      </c>
      <c r="C6" s="107">
        <f t="shared" si="0"/>
        <v>1</v>
      </c>
      <c r="D6" s="107" t="s">
        <v>577</v>
      </c>
      <c r="E6" s="107" t="s">
        <v>352</v>
      </c>
      <c r="F6" s="107" t="s">
        <v>646</v>
      </c>
      <c r="G6" s="107" t="s">
        <v>646</v>
      </c>
      <c r="J6" s="106">
        <v>9037880</v>
      </c>
      <c r="K6" s="110">
        <f t="shared" si="1"/>
        <v>9670531.5999999996</v>
      </c>
      <c r="L6" s="110">
        <f t="shared" si="2"/>
        <v>0.40000000037252903</v>
      </c>
    </row>
    <row r="7" spans="1:12" s="108" customFormat="1" ht="14.25" thickBot="1" x14ac:dyDescent="0.25">
      <c r="A7" s="105" t="s">
        <v>499</v>
      </c>
      <c r="B7" s="106">
        <v>10056127</v>
      </c>
      <c r="C7" s="107">
        <f t="shared" si="0"/>
        <v>1</v>
      </c>
      <c r="D7" s="107" t="s">
        <v>577</v>
      </c>
      <c r="E7" s="107" t="s">
        <v>646</v>
      </c>
      <c r="F7" s="107" t="s">
        <v>646</v>
      </c>
      <c r="G7" s="107" t="s">
        <v>646</v>
      </c>
      <c r="J7" s="106">
        <v>9398249</v>
      </c>
      <c r="K7" s="110">
        <f t="shared" si="1"/>
        <v>10056126.43</v>
      </c>
      <c r="L7" s="110">
        <f t="shared" si="2"/>
        <v>0.57000000029802322</v>
      </c>
    </row>
    <row r="8" spans="1:12" s="108" customFormat="1" ht="14.25" thickBot="1" x14ac:dyDescent="0.25">
      <c r="A8" s="105" t="s">
        <v>500</v>
      </c>
      <c r="B8" s="106">
        <v>10573691</v>
      </c>
      <c r="C8" s="107">
        <f t="shared" si="0"/>
        <v>1</v>
      </c>
      <c r="D8" s="107" t="s">
        <v>577</v>
      </c>
      <c r="E8" s="107" t="s">
        <v>646</v>
      </c>
      <c r="F8" s="107" t="s">
        <v>646</v>
      </c>
      <c r="G8" s="107" t="s">
        <v>351</v>
      </c>
      <c r="J8" s="106">
        <v>9881954</v>
      </c>
      <c r="K8" s="110">
        <f t="shared" si="1"/>
        <v>10573690.779999999</v>
      </c>
      <c r="L8" s="110">
        <f t="shared" si="2"/>
        <v>0.22000000067055225</v>
      </c>
    </row>
    <row r="9" spans="1:12" s="108" customFormat="1" ht="14.25" thickBot="1" x14ac:dyDescent="0.25">
      <c r="A9" s="105" t="s">
        <v>501</v>
      </c>
      <c r="B9" s="106">
        <v>11105584</v>
      </c>
      <c r="C9" s="107">
        <f t="shared" si="0"/>
        <v>1</v>
      </c>
      <c r="D9" s="107" t="s">
        <v>577</v>
      </c>
      <c r="E9" s="107" t="s">
        <v>352</v>
      </c>
      <c r="F9" s="107" t="s">
        <v>646</v>
      </c>
      <c r="G9" s="107" t="s">
        <v>646</v>
      </c>
      <c r="J9" s="106">
        <v>10379050</v>
      </c>
      <c r="K9" s="110">
        <f t="shared" si="1"/>
        <v>11105583.5</v>
      </c>
      <c r="L9" s="110">
        <f t="shared" si="2"/>
        <v>0.5</v>
      </c>
    </row>
    <row r="10" spans="1:12" s="108" customFormat="1" ht="14.25" thickBot="1" x14ac:dyDescent="0.25">
      <c r="A10" s="105" t="s">
        <v>502</v>
      </c>
      <c r="B10" s="106">
        <v>12176137</v>
      </c>
      <c r="C10" s="107">
        <f t="shared" si="0"/>
        <v>1</v>
      </c>
      <c r="D10" s="107" t="s">
        <v>577</v>
      </c>
      <c r="E10" s="107" t="s">
        <v>646</v>
      </c>
      <c r="F10" s="107" t="s">
        <v>350</v>
      </c>
      <c r="G10" s="107" t="s">
        <v>351</v>
      </c>
      <c r="J10" s="106">
        <v>11379567</v>
      </c>
      <c r="K10" s="110">
        <f t="shared" si="1"/>
        <v>12176136.689999999</v>
      </c>
      <c r="L10" s="110">
        <f t="shared" si="2"/>
        <v>0.31000000052154064</v>
      </c>
    </row>
    <row r="11" spans="1:12" s="108" customFormat="1" ht="14.25" thickBot="1" x14ac:dyDescent="0.25">
      <c r="A11" s="105" t="s">
        <v>600</v>
      </c>
      <c r="B11" s="106">
        <v>13116992</v>
      </c>
      <c r="C11" s="107">
        <f t="shared" si="0"/>
        <v>1</v>
      </c>
      <c r="D11" s="107" t="s">
        <v>646</v>
      </c>
      <c r="E11" s="107" t="s">
        <v>646</v>
      </c>
      <c r="F11" s="107" t="s">
        <v>350</v>
      </c>
      <c r="G11" s="107" t="s">
        <v>646</v>
      </c>
      <c r="J11" s="106">
        <v>12258871</v>
      </c>
      <c r="K11" s="110">
        <f t="shared" si="1"/>
        <v>13116991.970000001</v>
      </c>
      <c r="L11" s="110">
        <f t="shared" si="2"/>
        <v>2.9999999329447746E-2</v>
      </c>
    </row>
    <row r="12" spans="1:12" s="108" customFormat="1" ht="14.25" thickBot="1" x14ac:dyDescent="0.25">
      <c r="A12" s="105" t="s">
        <v>503</v>
      </c>
      <c r="B12" s="106">
        <v>14413246</v>
      </c>
      <c r="C12" s="107">
        <f t="shared" si="0"/>
        <v>1</v>
      </c>
      <c r="D12" s="107" t="s">
        <v>577</v>
      </c>
      <c r="E12" s="107" t="s">
        <v>646</v>
      </c>
      <c r="F12" s="107" t="s">
        <v>646</v>
      </c>
      <c r="G12" s="107" t="s">
        <v>646</v>
      </c>
      <c r="J12" s="106">
        <v>13470323</v>
      </c>
      <c r="K12" s="110">
        <f t="shared" si="1"/>
        <v>14413245.609999999</v>
      </c>
      <c r="L12" s="110">
        <f t="shared" si="2"/>
        <v>0.39000000059604645</v>
      </c>
    </row>
    <row r="13" spans="1:12" s="108" customFormat="1" ht="14.25" thickBot="1" x14ac:dyDescent="0.25">
      <c r="A13" s="105" t="s">
        <v>504</v>
      </c>
      <c r="B13" s="106">
        <v>17284625</v>
      </c>
      <c r="C13" s="107">
        <f t="shared" si="0"/>
        <v>1</v>
      </c>
      <c r="D13" s="107" t="s">
        <v>577</v>
      </c>
      <c r="E13" s="107" t="s">
        <v>646</v>
      </c>
      <c r="F13" s="107" t="s">
        <v>646</v>
      </c>
      <c r="G13" s="107" t="s">
        <v>646</v>
      </c>
      <c r="J13" s="106">
        <v>16153855</v>
      </c>
      <c r="K13" s="110">
        <f t="shared" si="1"/>
        <v>17284624.850000001</v>
      </c>
      <c r="L13" s="110">
        <f t="shared" si="2"/>
        <v>0.14999999850988388</v>
      </c>
    </row>
    <row r="14" spans="1:12" s="108" customFormat="1" ht="14.25" thickBot="1" x14ac:dyDescent="0.25">
      <c r="A14" s="105" t="s">
        <v>508</v>
      </c>
      <c r="B14" s="106">
        <v>1721822</v>
      </c>
      <c r="C14" s="107">
        <f t="shared" si="0"/>
        <v>1</v>
      </c>
      <c r="D14" s="107" t="s">
        <v>577</v>
      </c>
      <c r="E14" s="107" t="s">
        <v>646</v>
      </c>
      <c r="F14" s="107" t="s">
        <v>350</v>
      </c>
      <c r="G14" s="107" t="s">
        <v>646</v>
      </c>
      <c r="J14" s="106">
        <v>1609179</v>
      </c>
      <c r="K14" s="110">
        <f t="shared" si="1"/>
        <v>1721821.53</v>
      </c>
      <c r="L14" s="110">
        <f t="shared" si="2"/>
        <v>0.46999999997206032</v>
      </c>
    </row>
    <row r="15" spans="1:12" s="108" customFormat="1" ht="14.25" thickBot="1" x14ac:dyDescent="0.25">
      <c r="A15" s="105" t="s">
        <v>507</v>
      </c>
      <c r="B15" s="106">
        <v>1892480</v>
      </c>
      <c r="C15" s="107">
        <f t="shared" si="0"/>
        <v>1</v>
      </c>
      <c r="D15" s="107" t="s">
        <v>577</v>
      </c>
      <c r="E15" s="107" t="s">
        <v>646</v>
      </c>
      <c r="F15" s="107" t="s">
        <v>646</v>
      </c>
      <c r="G15" s="107" t="s">
        <v>646</v>
      </c>
      <c r="J15" s="106">
        <v>1768672</v>
      </c>
      <c r="K15" s="110">
        <f t="shared" si="1"/>
        <v>1892479.04</v>
      </c>
      <c r="L15" s="110">
        <f t="shared" si="2"/>
        <v>0.9599999999627471</v>
      </c>
    </row>
    <row r="16" spans="1:12" s="108" customFormat="1" ht="14.25" thickBot="1" x14ac:dyDescent="0.25">
      <c r="A16" s="105" t="s">
        <v>658</v>
      </c>
      <c r="B16" s="106">
        <v>2042712</v>
      </c>
      <c r="C16" s="107">
        <f t="shared" si="0"/>
        <v>1</v>
      </c>
      <c r="D16" s="107" t="s">
        <v>646</v>
      </c>
      <c r="E16" s="107" t="s">
        <v>646</v>
      </c>
      <c r="F16" s="107" t="s">
        <v>646</v>
      </c>
      <c r="G16" s="107" t="s">
        <v>351</v>
      </c>
      <c r="J16" s="106">
        <v>1909076</v>
      </c>
      <c r="K16" s="110">
        <f t="shared" si="1"/>
        <v>2042711.32</v>
      </c>
      <c r="L16" s="110">
        <f t="shared" si="2"/>
        <v>0.67999999993480742</v>
      </c>
    </row>
    <row r="17" spans="1:12" s="108" customFormat="1" ht="14.25" thickBot="1" x14ac:dyDescent="0.25">
      <c r="A17" s="105" t="s">
        <v>568</v>
      </c>
      <c r="B17" s="106">
        <v>2193336</v>
      </c>
      <c r="C17" s="107">
        <f t="shared" si="0"/>
        <v>1</v>
      </c>
      <c r="D17" s="107" t="s">
        <v>646</v>
      </c>
      <c r="E17" s="107" t="s">
        <v>352</v>
      </c>
      <c r="F17" s="107" t="s">
        <v>646</v>
      </c>
      <c r="G17" s="107" t="s">
        <v>646</v>
      </c>
      <c r="J17" s="106">
        <v>2049846</v>
      </c>
      <c r="K17" s="110">
        <f t="shared" si="1"/>
        <v>2193335.2200000002</v>
      </c>
      <c r="L17" s="110">
        <f t="shared" si="2"/>
        <v>0.77999999979510903</v>
      </c>
    </row>
    <row r="18" spans="1:12" s="108" customFormat="1" ht="14.25" thickBot="1" x14ac:dyDescent="0.25">
      <c r="A18" s="105" t="s">
        <v>641</v>
      </c>
      <c r="B18" s="106">
        <v>2264237</v>
      </c>
      <c r="C18" s="107">
        <f t="shared" si="0"/>
        <v>1</v>
      </c>
      <c r="D18" s="107" t="s">
        <v>646</v>
      </c>
      <c r="E18" s="107" t="s">
        <v>646</v>
      </c>
      <c r="F18" s="107" t="s">
        <v>646</v>
      </c>
      <c r="G18" s="107" t="s">
        <v>351</v>
      </c>
      <c r="J18" s="106">
        <v>2116109</v>
      </c>
      <c r="K18" s="110">
        <f t="shared" si="1"/>
        <v>2264236.63</v>
      </c>
      <c r="L18" s="110">
        <f t="shared" si="2"/>
        <v>0.37000000011175871</v>
      </c>
    </row>
    <row r="19" spans="1:12" s="108" customFormat="1" ht="14.25" thickBot="1" x14ac:dyDescent="0.25">
      <c r="A19" s="105" t="s">
        <v>569</v>
      </c>
      <c r="B19" s="106">
        <v>2313840</v>
      </c>
      <c r="C19" s="107">
        <f t="shared" si="0"/>
        <v>1</v>
      </c>
      <c r="D19" s="107" t="s">
        <v>646</v>
      </c>
      <c r="E19" s="107" t="s">
        <v>352</v>
      </c>
      <c r="F19" s="107" t="s">
        <v>646</v>
      </c>
      <c r="G19" s="107" t="s">
        <v>646</v>
      </c>
      <c r="J19" s="106">
        <v>2162467</v>
      </c>
      <c r="K19" s="110">
        <f t="shared" si="1"/>
        <v>2313839.69</v>
      </c>
      <c r="L19" s="110">
        <f t="shared" si="2"/>
        <v>0.31000000005587935</v>
      </c>
    </row>
    <row r="20" spans="1:12" s="108" customFormat="1" ht="14.25" thickBot="1" x14ac:dyDescent="0.25">
      <c r="A20" s="105" t="s">
        <v>570</v>
      </c>
      <c r="B20" s="106">
        <v>2757944</v>
      </c>
      <c r="C20" s="107">
        <f t="shared" si="0"/>
        <v>1</v>
      </c>
      <c r="D20" s="107" t="s">
        <v>646</v>
      </c>
      <c r="E20" s="107" t="s">
        <v>352</v>
      </c>
      <c r="F20" s="107" t="s">
        <v>646</v>
      </c>
      <c r="G20" s="107" t="s">
        <v>351</v>
      </c>
      <c r="J20" s="106">
        <v>2577517</v>
      </c>
      <c r="K20" s="110">
        <f t="shared" si="1"/>
        <v>2757943.19</v>
      </c>
      <c r="L20" s="110">
        <f t="shared" si="2"/>
        <v>0.81000000005587935</v>
      </c>
    </row>
    <row r="21" spans="1:12" s="108" customFormat="1" ht="14.25" thickBot="1" x14ac:dyDescent="0.25">
      <c r="A21" s="105" t="s">
        <v>571</v>
      </c>
      <c r="B21" s="106">
        <v>3049860</v>
      </c>
      <c r="C21" s="107">
        <f t="shared" si="0"/>
        <v>1</v>
      </c>
      <c r="D21" s="107" t="s">
        <v>646</v>
      </c>
      <c r="E21" s="107" t="s">
        <v>352</v>
      </c>
      <c r="F21" s="107" t="s">
        <v>646</v>
      </c>
      <c r="G21" s="107" t="s">
        <v>351</v>
      </c>
      <c r="J21" s="106">
        <v>2850336</v>
      </c>
      <c r="K21" s="110">
        <f t="shared" si="1"/>
        <v>3049859.52</v>
      </c>
      <c r="L21" s="110">
        <f t="shared" si="2"/>
        <v>0.47999999998137355</v>
      </c>
    </row>
    <row r="22" spans="1:12" s="108" customFormat="1" ht="14.25" thickBot="1" x14ac:dyDescent="0.25">
      <c r="A22" s="105" t="s">
        <v>572</v>
      </c>
      <c r="B22" s="112">
        <v>2607573</v>
      </c>
      <c r="C22" s="107">
        <f t="shared" si="0"/>
        <v>1</v>
      </c>
      <c r="D22" s="107" t="s">
        <v>646</v>
      </c>
      <c r="E22" s="107" t="s">
        <v>352</v>
      </c>
      <c r="F22" s="107" t="s">
        <v>646</v>
      </c>
      <c r="G22" s="107" t="s">
        <v>646</v>
      </c>
      <c r="J22" s="112">
        <v>2436984</v>
      </c>
      <c r="K22" s="110">
        <f t="shared" si="1"/>
        <v>2607572.88</v>
      </c>
      <c r="L22" s="110">
        <f t="shared" si="2"/>
        <v>0.12000000011175871</v>
      </c>
    </row>
    <row r="23" spans="1:12" s="108" customFormat="1" ht="14.25" thickBot="1" x14ac:dyDescent="0.25">
      <c r="A23" s="105" t="s">
        <v>573</v>
      </c>
      <c r="B23" s="106">
        <v>2748973</v>
      </c>
      <c r="C23" s="107">
        <f t="shared" si="0"/>
        <v>1</v>
      </c>
      <c r="D23" s="107" t="s">
        <v>646</v>
      </c>
      <c r="E23" s="107" t="s">
        <v>352</v>
      </c>
      <c r="F23" s="107" t="s">
        <v>646</v>
      </c>
      <c r="G23" s="107" t="s">
        <v>646</v>
      </c>
      <c r="J23" s="106">
        <v>2569133</v>
      </c>
      <c r="K23" s="110">
        <f t="shared" si="1"/>
        <v>2748972.31</v>
      </c>
      <c r="L23" s="110">
        <f t="shared" si="2"/>
        <v>0.68999999994412065</v>
      </c>
    </row>
    <row r="24" spans="1:12" s="108" customFormat="1" ht="14.25" thickBot="1" x14ac:dyDescent="0.25">
      <c r="A24" s="105" t="s">
        <v>574</v>
      </c>
      <c r="B24" s="106">
        <v>2915041</v>
      </c>
      <c r="C24" s="107">
        <f t="shared" si="0"/>
        <v>1</v>
      </c>
      <c r="D24" s="107" t="s">
        <v>646</v>
      </c>
      <c r="E24" s="107" t="s">
        <v>352</v>
      </c>
      <c r="F24" s="107" t="s">
        <v>646</v>
      </c>
      <c r="G24" s="107" t="s">
        <v>646</v>
      </c>
      <c r="J24" s="106">
        <v>2724337</v>
      </c>
      <c r="K24" s="110">
        <f t="shared" si="1"/>
        <v>2915040.59</v>
      </c>
      <c r="L24" s="110">
        <f t="shared" si="2"/>
        <v>0.41000000014901161</v>
      </c>
    </row>
    <row r="25" spans="1:12" s="108" customFormat="1" ht="14.25" thickBot="1" x14ac:dyDescent="0.25">
      <c r="A25" s="105" t="s">
        <v>575</v>
      </c>
      <c r="B25" s="106">
        <v>3108654</v>
      </c>
      <c r="C25" s="107">
        <f t="shared" si="0"/>
        <v>1</v>
      </c>
      <c r="D25" s="107" t="s">
        <v>646</v>
      </c>
      <c r="E25" s="107" t="s">
        <v>352</v>
      </c>
      <c r="F25" s="107" t="s">
        <v>646</v>
      </c>
      <c r="G25" s="107" t="s">
        <v>646</v>
      </c>
      <c r="J25" s="106">
        <v>2905284</v>
      </c>
      <c r="K25" s="110">
        <f t="shared" si="1"/>
        <v>3108653.88</v>
      </c>
      <c r="L25" s="110">
        <f t="shared" si="2"/>
        <v>0.12000000011175871</v>
      </c>
    </row>
    <row r="26" spans="1:12" s="108" customFormat="1" ht="14.25" thickBot="1" x14ac:dyDescent="0.25">
      <c r="A26" s="105" t="s">
        <v>576</v>
      </c>
      <c r="B26" s="112">
        <v>3804925</v>
      </c>
      <c r="C26" s="107">
        <f t="shared" si="0"/>
        <v>1</v>
      </c>
      <c r="D26" s="107" t="s">
        <v>646</v>
      </c>
      <c r="E26" s="107" t="s">
        <v>352</v>
      </c>
      <c r="F26" s="107" t="s">
        <v>646</v>
      </c>
      <c r="G26" s="107" t="s">
        <v>646</v>
      </c>
      <c r="J26" s="112">
        <v>3556004</v>
      </c>
      <c r="K26" s="110">
        <f t="shared" si="1"/>
        <v>3804924.2800000003</v>
      </c>
      <c r="L26" s="110">
        <f t="shared" si="2"/>
        <v>0.71999999973922968</v>
      </c>
    </row>
    <row r="27" spans="1:12" s="108" customFormat="1" ht="14.25" thickBot="1" x14ac:dyDescent="0.25">
      <c r="A27" s="105" t="s">
        <v>596</v>
      </c>
      <c r="B27" s="106">
        <v>1721822</v>
      </c>
      <c r="C27" s="107">
        <f t="shared" si="0"/>
        <v>1</v>
      </c>
      <c r="D27" s="107" t="s">
        <v>646</v>
      </c>
      <c r="E27" s="107" t="s">
        <v>352</v>
      </c>
      <c r="F27" s="107" t="s">
        <v>646</v>
      </c>
      <c r="G27" s="107" t="s">
        <v>646</v>
      </c>
      <c r="J27" s="106">
        <v>1609179</v>
      </c>
      <c r="K27" s="110">
        <f t="shared" si="1"/>
        <v>1721821.53</v>
      </c>
      <c r="L27" s="110">
        <f t="shared" si="2"/>
        <v>0.46999999997206032</v>
      </c>
    </row>
    <row r="28" spans="1:12" s="108" customFormat="1" ht="14.25" thickBot="1" x14ac:dyDescent="0.25">
      <c r="A28" s="105" t="s">
        <v>509</v>
      </c>
      <c r="B28" s="106">
        <v>2264237</v>
      </c>
      <c r="C28" s="107">
        <f t="shared" si="0"/>
        <v>1</v>
      </c>
      <c r="D28" s="107" t="s">
        <v>577</v>
      </c>
      <c r="E28" s="107" t="s">
        <v>646</v>
      </c>
      <c r="F28" s="107" t="s">
        <v>646</v>
      </c>
      <c r="G28" s="107" t="s">
        <v>351</v>
      </c>
      <c r="J28" s="106">
        <v>2116109</v>
      </c>
      <c r="K28" s="110">
        <f t="shared" si="1"/>
        <v>2264236.63</v>
      </c>
      <c r="L28" s="110">
        <f t="shared" si="2"/>
        <v>0.37000000011175871</v>
      </c>
    </row>
    <row r="29" spans="1:12" s="108" customFormat="1" ht="14.25" thickBot="1" x14ac:dyDescent="0.25">
      <c r="A29" s="105" t="s">
        <v>510</v>
      </c>
      <c r="B29" s="106">
        <v>2385758</v>
      </c>
      <c r="C29" s="107">
        <f t="shared" si="0"/>
        <v>1</v>
      </c>
      <c r="D29" s="107" t="s">
        <v>577</v>
      </c>
      <c r="E29" s="107" t="s">
        <v>352</v>
      </c>
      <c r="F29" s="107" t="s">
        <v>646</v>
      </c>
      <c r="G29" s="107" t="s">
        <v>646</v>
      </c>
      <c r="J29" s="106">
        <v>2229680</v>
      </c>
      <c r="K29" s="110">
        <f t="shared" si="1"/>
        <v>2385757.6</v>
      </c>
      <c r="L29" s="110">
        <f t="shared" si="2"/>
        <v>0.39999999990686774</v>
      </c>
    </row>
    <row r="30" spans="1:12" s="108" customFormat="1" ht="14.25" thickBot="1" x14ac:dyDescent="0.25">
      <c r="A30" s="105" t="s">
        <v>511</v>
      </c>
      <c r="B30" s="106">
        <v>2674838</v>
      </c>
      <c r="C30" s="107">
        <f t="shared" si="0"/>
        <v>1</v>
      </c>
      <c r="D30" s="107" t="s">
        <v>577</v>
      </c>
      <c r="E30" s="107" t="s">
        <v>352</v>
      </c>
      <c r="F30" s="107" t="s">
        <v>350</v>
      </c>
      <c r="G30" s="107" t="s">
        <v>646</v>
      </c>
      <c r="J30" s="106">
        <v>2499848</v>
      </c>
      <c r="K30" s="110">
        <f t="shared" si="1"/>
        <v>2674837.36</v>
      </c>
      <c r="L30" s="110">
        <f t="shared" si="2"/>
        <v>0.64000000013038516</v>
      </c>
    </row>
    <row r="31" spans="1:12" s="108" customFormat="1" ht="14.25" thickBot="1" x14ac:dyDescent="0.25">
      <c r="A31" s="114" t="s">
        <v>652</v>
      </c>
      <c r="B31" s="106">
        <v>15944149</v>
      </c>
      <c r="C31" s="107">
        <f t="shared" si="0"/>
        <v>1</v>
      </c>
      <c r="D31" s="107" t="s">
        <v>577</v>
      </c>
      <c r="E31" s="107" t="s">
        <v>646</v>
      </c>
      <c r="F31" s="107" t="s">
        <v>646</v>
      </c>
      <c r="G31" s="107" t="s">
        <v>646</v>
      </c>
      <c r="J31" s="106">
        <v>14901073</v>
      </c>
      <c r="K31" s="110">
        <f t="shared" si="1"/>
        <v>15944148.109999999</v>
      </c>
      <c r="L31" s="110">
        <f t="shared" si="2"/>
        <v>0.89000000059604645</v>
      </c>
    </row>
    <row r="32" spans="1:12" s="108" customFormat="1" ht="14.25" thickBot="1" x14ac:dyDescent="0.25">
      <c r="A32" s="114" t="s">
        <v>512</v>
      </c>
      <c r="B32" s="106">
        <v>13118686</v>
      </c>
      <c r="C32" s="107">
        <f t="shared" si="0"/>
        <v>1</v>
      </c>
      <c r="D32" s="107" t="s">
        <v>577</v>
      </c>
      <c r="E32" s="107" t="s">
        <v>646</v>
      </c>
      <c r="F32" s="107" t="s">
        <v>646</v>
      </c>
      <c r="G32" s="107" t="s">
        <v>646</v>
      </c>
      <c r="J32" s="106">
        <v>12260463</v>
      </c>
      <c r="K32" s="110">
        <f t="shared" si="1"/>
        <v>13118695.41</v>
      </c>
      <c r="L32" s="110">
        <f t="shared" si="2"/>
        <v>-9.4100000001490116</v>
      </c>
    </row>
    <row r="33" spans="1:12" s="108" customFormat="1" ht="14.25" thickBot="1" x14ac:dyDescent="0.25">
      <c r="A33" s="114" t="s">
        <v>513</v>
      </c>
      <c r="B33" s="106">
        <v>13118686</v>
      </c>
      <c r="C33" s="107">
        <f t="shared" si="0"/>
        <v>1</v>
      </c>
      <c r="D33" s="107" t="s">
        <v>577</v>
      </c>
      <c r="E33" s="107" t="s">
        <v>646</v>
      </c>
      <c r="F33" s="107" t="s">
        <v>646</v>
      </c>
      <c r="G33" s="107" t="s">
        <v>646</v>
      </c>
      <c r="J33" s="106">
        <v>12260463</v>
      </c>
      <c r="K33" s="110">
        <f t="shared" si="1"/>
        <v>13118695.41</v>
      </c>
      <c r="L33" s="110">
        <f t="shared" si="2"/>
        <v>-9.4100000001490116</v>
      </c>
    </row>
    <row r="34" spans="1:12" s="108" customFormat="1" ht="14.25" thickBot="1" x14ac:dyDescent="0.25">
      <c r="A34" s="114" t="s">
        <v>514</v>
      </c>
      <c r="B34" s="106">
        <v>13118686</v>
      </c>
      <c r="C34" s="107">
        <f t="shared" ref="C34:C65" si="3">+COUNTIF(A:A,A34)</f>
        <v>1</v>
      </c>
      <c r="D34" s="107" t="s">
        <v>577</v>
      </c>
      <c r="E34" s="107" t="s">
        <v>646</v>
      </c>
      <c r="F34" s="107" t="s">
        <v>646</v>
      </c>
      <c r="G34" s="107" t="s">
        <v>646</v>
      </c>
      <c r="J34" s="106">
        <v>12260463</v>
      </c>
      <c r="K34" s="110">
        <f t="shared" si="1"/>
        <v>13118695.41</v>
      </c>
      <c r="L34" s="110">
        <f t="shared" si="2"/>
        <v>-9.4100000001490116</v>
      </c>
    </row>
    <row r="35" spans="1:12" s="108" customFormat="1" ht="14.25" thickBot="1" x14ac:dyDescent="0.25">
      <c r="A35" s="105" t="s">
        <v>601</v>
      </c>
      <c r="B35" s="106">
        <v>28148031</v>
      </c>
      <c r="C35" s="107">
        <f t="shared" si="3"/>
        <v>1</v>
      </c>
      <c r="D35" s="107" t="s">
        <v>646</v>
      </c>
      <c r="E35" s="107" t="s">
        <v>646</v>
      </c>
      <c r="F35" s="107" t="s">
        <v>350</v>
      </c>
      <c r="G35" s="107" t="s">
        <v>646</v>
      </c>
      <c r="J35" s="106">
        <v>26306571</v>
      </c>
      <c r="K35" s="110">
        <f t="shared" si="1"/>
        <v>28148030.969999999</v>
      </c>
      <c r="L35" s="110">
        <f t="shared" si="2"/>
        <v>3.0000001192092896E-2</v>
      </c>
    </row>
    <row r="36" spans="1:12" s="108" customFormat="1" ht="14.25" thickBot="1" x14ac:dyDescent="0.25">
      <c r="A36" s="105" t="s">
        <v>602</v>
      </c>
      <c r="B36" s="106">
        <v>15944149</v>
      </c>
      <c r="C36" s="107">
        <f t="shared" si="3"/>
        <v>1</v>
      </c>
      <c r="D36" s="107" t="s">
        <v>646</v>
      </c>
      <c r="E36" s="107" t="s">
        <v>352</v>
      </c>
      <c r="F36" s="107" t="s">
        <v>646</v>
      </c>
      <c r="G36" s="107" t="s">
        <v>646</v>
      </c>
      <c r="J36" s="106">
        <v>14901073</v>
      </c>
      <c r="K36" s="110">
        <f t="shared" si="1"/>
        <v>15944148.109999999</v>
      </c>
      <c r="L36" s="110">
        <f t="shared" si="2"/>
        <v>0.89000000059604645</v>
      </c>
    </row>
    <row r="37" spans="1:12" s="108" customFormat="1" ht="14.25" thickBot="1" x14ac:dyDescent="0.25">
      <c r="A37" s="105" t="s">
        <v>643</v>
      </c>
      <c r="B37" s="106">
        <v>15944149</v>
      </c>
      <c r="C37" s="107">
        <f t="shared" si="3"/>
        <v>1</v>
      </c>
      <c r="D37" s="107" t="s">
        <v>646</v>
      </c>
      <c r="E37" s="107" t="s">
        <v>646</v>
      </c>
      <c r="F37" s="107" t="s">
        <v>646</v>
      </c>
      <c r="G37" s="107" t="s">
        <v>351</v>
      </c>
      <c r="J37" s="106">
        <v>14901073</v>
      </c>
      <c r="K37" s="110">
        <f t="shared" si="1"/>
        <v>15944148.109999999</v>
      </c>
      <c r="L37" s="110">
        <f t="shared" si="2"/>
        <v>0.89000000059604645</v>
      </c>
    </row>
    <row r="38" spans="1:12" s="108" customFormat="1" ht="14.25" thickBot="1" x14ac:dyDescent="0.25">
      <c r="A38" s="105" t="s">
        <v>659</v>
      </c>
      <c r="B38" s="106">
        <v>10091042</v>
      </c>
      <c r="C38" s="107">
        <f t="shared" si="3"/>
        <v>1</v>
      </c>
      <c r="D38" s="107" t="s">
        <v>646</v>
      </c>
      <c r="E38" s="107" t="s">
        <v>646</v>
      </c>
      <c r="F38" s="107" t="s">
        <v>646</v>
      </c>
      <c r="G38" s="107" t="s">
        <v>351</v>
      </c>
      <c r="J38" s="106">
        <v>9430880</v>
      </c>
      <c r="K38" s="110">
        <f t="shared" si="1"/>
        <v>10091041.6</v>
      </c>
      <c r="L38" s="110">
        <f t="shared" si="2"/>
        <v>0.40000000037252903</v>
      </c>
    </row>
    <row r="39" spans="1:12" s="108" customFormat="1" ht="14.25" thickBot="1" x14ac:dyDescent="0.25">
      <c r="A39" s="105" t="s">
        <v>660</v>
      </c>
      <c r="B39" s="106">
        <v>9853314</v>
      </c>
      <c r="C39" s="107">
        <f t="shared" si="3"/>
        <v>1</v>
      </c>
      <c r="D39" s="107" t="s">
        <v>646</v>
      </c>
      <c r="E39" s="107" t="s">
        <v>646</v>
      </c>
      <c r="F39" s="107" t="s">
        <v>646</v>
      </c>
      <c r="G39" s="107" t="s">
        <v>351</v>
      </c>
      <c r="J39" s="106">
        <v>9208704</v>
      </c>
      <c r="K39" s="110">
        <f t="shared" si="1"/>
        <v>9853313.2799999993</v>
      </c>
      <c r="L39" s="110">
        <f t="shared" si="2"/>
        <v>0.72000000067055225</v>
      </c>
    </row>
    <row r="40" spans="1:12" s="108" customFormat="1" ht="14.25" thickBot="1" x14ac:dyDescent="0.25">
      <c r="A40" s="105" t="s">
        <v>541</v>
      </c>
      <c r="B40" s="113">
        <v>10056127</v>
      </c>
      <c r="C40" s="107">
        <f t="shared" si="3"/>
        <v>1</v>
      </c>
      <c r="D40" s="107" t="s">
        <v>646</v>
      </c>
      <c r="E40" s="107" t="s">
        <v>352</v>
      </c>
      <c r="F40" s="107" t="s">
        <v>646</v>
      </c>
      <c r="G40" s="111" t="s">
        <v>646</v>
      </c>
      <c r="J40" s="113">
        <v>9398249</v>
      </c>
      <c r="K40" s="110">
        <f t="shared" si="1"/>
        <v>10056126.43</v>
      </c>
      <c r="L40" s="110">
        <f t="shared" si="2"/>
        <v>0.57000000029802322</v>
      </c>
    </row>
    <row r="41" spans="1:12" s="108" customFormat="1" ht="14.25" thickBot="1" x14ac:dyDescent="0.25">
      <c r="A41" s="105" t="s">
        <v>639</v>
      </c>
      <c r="B41" s="106">
        <v>13116992</v>
      </c>
      <c r="C41" s="107">
        <f t="shared" si="3"/>
        <v>1</v>
      </c>
      <c r="D41" s="107" t="s">
        <v>646</v>
      </c>
      <c r="E41" s="107" t="s">
        <v>646</v>
      </c>
      <c r="F41" s="107" t="s">
        <v>646</v>
      </c>
      <c r="G41" s="107" t="s">
        <v>351</v>
      </c>
      <c r="J41" s="106">
        <v>12258871</v>
      </c>
      <c r="K41" s="110">
        <f t="shared" si="1"/>
        <v>13116991.970000001</v>
      </c>
      <c r="L41" s="110">
        <f t="shared" si="2"/>
        <v>2.9999999329447746E-2</v>
      </c>
    </row>
    <row r="42" spans="1:12" s="108" customFormat="1" ht="14.25" thickBot="1" x14ac:dyDescent="0.25">
      <c r="A42" s="105" t="s">
        <v>603</v>
      </c>
      <c r="B42" s="106">
        <v>14413246</v>
      </c>
      <c r="C42" s="107">
        <f t="shared" si="3"/>
        <v>1</v>
      </c>
      <c r="D42" s="107" t="s">
        <v>646</v>
      </c>
      <c r="E42" s="107" t="s">
        <v>646</v>
      </c>
      <c r="F42" s="107" t="s">
        <v>350</v>
      </c>
      <c r="G42" s="107" t="s">
        <v>646</v>
      </c>
      <c r="J42" s="106">
        <v>13470323</v>
      </c>
      <c r="K42" s="110">
        <f t="shared" si="1"/>
        <v>14413245.609999999</v>
      </c>
      <c r="L42" s="110">
        <f t="shared" si="2"/>
        <v>0.39000000059604645</v>
      </c>
    </row>
    <row r="43" spans="1:12" s="108" customFormat="1" ht="14.25" thickBot="1" x14ac:dyDescent="0.25">
      <c r="A43" s="105" t="s">
        <v>542</v>
      </c>
      <c r="B43" s="106">
        <v>12176137</v>
      </c>
      <c r="C43" s="107">
        <f t="shared" si="3"/>
        <v>1</v>
      </c>
      <c r="D43" s="107" t="s">
        <v>646</v>
      </c>
      <c r="E43" s="107" t="s">
        <v>352</v>
      </c>
      <c r="F43" s="107" t="s">
        <v>646</v>
      </c>
      <c r="G43" s="107" t="s">
        <v>646</v>
      </c>
      <c r="J43" s="106">
        <v>11379567</v>
      </c>
      <c r="K43" s="110">
        <f t="shared" si="1"/>
        <v>12176136.689999999</v>
      </c>
      <c r="L43" s="110">
        <f t="shared" si="2"/>
        <v>0.31000000052154064</v>
      </c>
    </row>
    <row r="44" spans="1:12" s="108" customFormat="1" ht="14.25" thickBot="1" x14ac:dyDescent="0.25">
      <c r="A44" s="105" t="s">
        <v>635</v>
      </c>
      <c r="B44" s="106">
        <v>13116992</v>
      </c>
      <c r="C44" s="107">
        <f t="shared" si="3"/>
        <v>1</v>
      </c>
      <c r="D44" s="107" t="s">
        <v>646</v>
      </c>
      <c r="E44" s="107" t="s">
        <v>646</v>
      </c>
      <c r="F44" s="107" t="s">
        <v>646</v>
      </c>
      <c r="G44" s="111" t="s">
        <v>351</v>
      </c>
      <c r="J44" s="106">
        <v>12258871</v>
      </c>
      <c r="K44" s="110">
        <f t="shared" si="1"/>
        <v>13116991.970000001</v>
      </c>
      <c r="L44" s="110">
        <f t="shared" si="2"/>
        <v>2.9999999329447746E-2</v>
      </c>
    </row>
    <row r="45" spans="1:12" s="108" customFormat="1" ht="14.25" thickBot="1" x14ac:dyDescent="0.25">
      <c r="A45" s="105" t="s">
        <v>638</v>
      </c>
      <c r="B45" s="106">
        <v>8408459</v>
      </c>
      <c r="C45" s="107">
        <f t="shared" si="3"/>
        <v>1</v>
      </c>
      <c r="D45" s="107" t="s">
        <v>646</v>
      </c>
      <c r="E45" s="107" t="s">
        <v>646</v>
      </c>
      <c r="F45" s="107" t="s">
        <v>646</v>
      </c>
      <c r="G45" s="111" t="s">
        <v>351</v>
      </c>
      <c r="J45" s="106">
        <v>7858372</v>
      </c>
      <c r="K45" s="110">
        <f t="shared" si="1"/>
        <v>8408458.0399999991</v>
      </c>
      <c r="L45" s="110">
        <f t="shared" si="2"/>
        <v>0.96000000089406967</v>
      </c>
    </row>
    <row r="46" spans="1:12" s="108" customFormat="1" ht="14.25" thickBot="1" x14ac:dyDescent="0.25">
      <c r="A46" s="105" t="s">
        <v>644</v>
      </c>
      <c r="B46" s="106">
        <v>9437382</v>
      </c>
      <c r="C46" s="107">
        <f t="shared" si="3"/>
        <v>1</v>
      </c>
      <c r="D46" s="107" t="s">
        <v>646</v>
      </c>
      <c r="E46" s="107" t="s">
        <v>646</v>
      </c>
      <c r="F46" s="107" t="s">
        <v>646</v>
      </c>
      <c r="G46" s="111" t="s">
        <v>351</v>
      </c>
      <c r="J46" s="106">
        <v>8819983</v>
      </c>
      <c r="K46" s="110">
        <f t="shared" si="1"/>
        <v>9437381.8100000005</v>
      </c>
      <c r="L46" s="110">
        <f t="shared" si="2"/>
        <v>0.18999999947845936</v>
      </c>
    </row>
    <row r="47" spans="1:12" s="108" customFormat="1" ht="14.25" thickBot="1" x14ac:dyDescent="0.25">
      <c r="A47" s="105" t="s">
        <v>515</v>
      </c>
      <c r="B47" s="106">
        <v>14413246</v>
      </c>
      <c r="C47" s="107">
        <f t="shared" si="3"/>
        <v>1</v>
      </c>
      <c r="D47" s="107" t="s">
        <v>577</v>
      </c>
      <c r="E47" s="107" t="s">
        <v>646</v>
      </c>
      <c r="F47" s="107" t="s">
        <v>646</v>
      </c>
      <c r="G47" s="111" t="s">
        <v>646</v>
      </c>
      <c r="J47" s="106">
        <v>13470323</v>
      </c>
      <c r="K47" s="110">
        <f t="shared" si="1"/>
        <v>14413245.609999999</v>
      </c>
      <c r="L47" s="110">
        <f t="shared" si="2"/>
        <v>0.39000000059604645</v>
      </c>
    </row>
    <row r="48" spans="1:12" s="108" customFormat="1" ht="14.25" thickBot="1" x14ac:dyDescent="0.25">
      <c r="A48" s="105" t="s">
        <v>579</v>
      </c>
      <c r="B48" s="106">
        <v>10928944</v>
      </c>
      <c r="C48" s="107">
        <f t="shared" si="3"/>
        <v>1</v>
      </c>
      <c r="D48" s="107" t="s">
        <v>646</v>
      </c>
      <c r="E48" s="107" t="s">
        <v>646</v>
      </c>
      <c r="F48" s="107" t="s">
        <v>350</v>
      </c>
      <c r="G48" s="111" t="s">
        <v>646</v>
      </c>
      <c r="J48" s="106">
        <v>10213966</v>
      </c>
      <c r="K48" s="110">
        <f t="shared" si="1"/>
        <v>10928943.620000001</v>
      </c>
      <c r="L48" s="110">
        <f t="shared" si="2"/>
        <v>0.37999999895691872</v>
      </c>
    </row>
    <row r="49" spans="1:12" s="108" customFormat="1" ht="14.25" thickBot="1" x14ac:dyDescent="0.25">
      <c r="A49" s="105" t="s">
        <v>578</v>
      </c>
      <c r="B49" s="106">
        <v>12941445</v>
      </c>
      <c r="C49" s="107">
        <f t="shared" si="3"/>
        <v>1</v>
      </c>
      <c r="D49" s="107" t="s">
        <v>646</v>
      </c>
      <c r="E49" s="107" t="s">
        <v>646</v>
      </c>
      <c r="F49" s="107" t="s">
        <v>350</v>
      </c>
      <c r="G49" s="111" t="s">
        <v>646</v>
      </c>
      <c r="J49" s="106">
        <v>12094808</v>
      </c>
      <c r="K49" s="110">
        <f t="shared" si="1"/>
        <v>12941444.560000001</v>
      </c>
      <c r="L49" s="110">
        <f t="shared" si="2"/>
        <v>0.43999999947845936</v>
      </c>
    </row>
    <row r="50" spans="1:12" s="108" customFormat="1" ht="14.25" thickBot="1" x14ac:dyDescent="0.25">
      <c r="A50" s="105" t="s">
        <v>543</v>
      </c>
      <c r="B50" s="106">
        <v>10091042</v>
      </c>
      <c r="C50" s="107">
        <f t="shared" si="3"/>
        <v>1</v>
      </c>
      <c r="D50" s="107" t="s">
        <v>646</v>
      </c>
      <c r="E50" s="107" t="s">
        <v>352</v>
      </c>
      <c r="F50" s="107" t="s">
        <v>646</v>
      </c>
      <c r="G50" s="111" t="s">
        <v>646</v>
      </c>
      <c r="J50" s="106">
        <v>9430880</v>
      </c>
      <c r="K50" s="110">
        <f t="shared" si="1"/>
        <v>10091041.6</v>
      </c>
      <c r="L50" s="110">
        <f t="shared" si="2"/>
        <v>0.40000000037252903</v>
      </c>
    </row>
    <row r="51" spans="1:12" s="108" customFormat="1" ht="14.25" thickBot="1" x14ac:dyDescent="0.25">
      <c r="A51" s="105" t="s">
        <v>544</v>
      </c>
      <c r="B51" s="106">
        <v>10091042</v>
      </c>
      <c r="C51" s="107">
        <f t="shared" si="3"/>
        <v>1</v>
      </c>
      <c r="D51" s="107" t="s">
        <v>646</v>
      </c>
      <c r="E51" s="107" t="s">
        <v>352</v>
      </c>
      <c r="F51" s="107" t="s">
        <v>646</v>
      </c>
      <c r="G51" s="111" t="s">
        <v>646</v>
      </c>
      <c r="J51" s="106">
        <v>9430880</v>
      </c>
      <c r="K51" s="110">
        <f t="shared" si="1"/>
        <v>10091041.6</v>
      </c>
      <c r="L51" s="110">
        <f t="shared" si="2"/>
        <v>0.40000000037252903</v>
      </c>
    </row>
    <row r="52" spans="1:12" s="108" customFormat="1" ht="14.25" thickBot="1" x14ac:dyDescent="0.25">
      <c r="A52" s="105" t="s">
        <v>545</v>
      </c>
      <c r="B52" s="106">
        <v>11768725</v>
      </c>
      <c r="C52" s="107">
        <f t="shared" si="3"/>
        <v>1</v>
      </c>
      <c r="D52" s="107" t="s">
        <v>646</v>
      </c>
      <c r="E52" s="107" t="s">
        <v>352</v>
      </c>
      <c r="F52" s="107" t="s">
        <v>646</v>
      </c>
      <c r="G52" s="111" t="s">
        <v>646</v>
      </c>
      <c r="J52" s="106">
        <v>10998808</v>
      </c>
      <c r="K52" s="110">
        <f t="shared" si="1"/>
        <v>11768724.560000001</v>
      </c>
      <c r="L52" s="110">
        <f t="shared" si="2"/>
        <v>0.43999999947845936</v>
      </c>
    </row>
    <row r="53" spans="1:12" s="108" customFormat="1" ht="14.25" thickBot="1" x14ac:dyDescent="0.25">
      <c r="A53" s="105" t="s">
        <v>580</v>
      </c>
      <c r="B53" s="106">
        <v>14413246</v>
      </c>
      <c r="C53" s="107">
        <f t="shared" si="3"/>
        <v>1</v>
      </c>
      <c r="D53" s="107" t="s">
        <v>646</v>
      </c>
      <c r="E53" s="107" t="s">
        <v>646</v>
      </c>
      <c r="F53" s="107" t="s">
        <v>350</v>
      </c>
      <c r="G53" s="111" t="s">
        <v>646</v>
      </c>
      <c r="J53" s="106">
        <v>13470323</v>
      </c>
      <c r="K53" s="110">
        <f t="shared" si="1"/>
        <v>14413245.609999999</v>
      </c>
      <c r="L53" s="110">
        <f t="shared" si="2"/>
        <v>0.39000000059604645</v>
      </c>
    </row>
    <row r="54" spans="1:12" s="108" customFormat="1" ht="14.25" thickBot="1" x14ac:dyDescent="0.25">
      <c r="A54" s="105" t="s">
        <v>55</v>
      </c>
      <c r="B54" s="106">
        <f>7867991+13987512</f>
        <v>21855503</v>
      </c>
      <c r="C54" s="107">
        <f t="shared" si="3"/>
        <v>1</v>
      </c>
      <c r="D54" s="107" t="s">
        <v>577</v>
      </c>
      <c r="E54" s="107" t="s">
        <v>646</v>
      </c>
      <c r="F54" s="107" t="s">
        <v>646</v>
      </c>
      <c r="G54" s="111" t="s">
        <v>646</v>
      </c>
      <c r="J54" s="106">
        <v>20425703</v>
      </c>
      <c r="K54" s="110">
        <f t="shared" si="1"/>
        <v>21855502.210000001</v>
      </c>
      <c r="L54" s="110">
        <f t="shared" si="2"/>
        <v>0.78999999910593033</v>
      </c>
    </row>
    <row r="55" spans="1:12" s="108" customFormat="1" ht="14.25" thickBot="1" x14ac:dyDescent="0.25">
      <c r="A55" s="105" t="s">
        <v>657</v>
      </c>
      <c r="B55" s="106">
        <v>0</v>
      </c>
      <c r="C55" s="107">
        <f t="shared" si="3"/>
        <v>1</v>
      </c>
      <c r="D55" s="107">
        <v>0</v>
      </c>
      <c r="E55" s="107">
        <v>0</v>
      </c>
      <c r="F55" s="107">
        <v>0</v>
      </c>
      <c r="G55" s="111">
        <v>0</v>
      </c>
      <c r="J55" s="106">
        <v>0</v>
      </c>
      <c r="K55" s="110">
        <f t="shared" si="1"/>
        <v>0</v>
      </c>
      <c r="L55" s="110">
        <f t="shared" si="2"/>
        <v>0</v>
      </c>
    </row>
    <row r="56" spans="1:12" s="108" customFormat="1" ht="14.25" thickBot="1" x14ac:dyDescent="0.25">
      <c r="A56" s="105" t="s">
        <v>591</v>
      </c>
      <c r="B56" s="106">
        <v>1721822</v>
      </c>
      <c r="C56" s="107">
        <f t="shared" si="3"/>
        <v>1</v>
      </c>
      <c r="D56" s="107" t="s">
        <v>646</v>
      </c>
      <c r="E56" s="107" t="s">
        <v>352</v>
      </c>
      <c r="F56" s="107" t="s">
        <v>646</v>
      </c>
      <c r="G56" s="111" t="s">
        <v>646</v>
      </c>
      <c r="J56" s="106">
        <v>1609179</v>
      </c>
      <c r="K56" s="110">
        <f t="shared" si="1"/>
        <v>1721821.53</v>
      </c>
      <c r="L56" s="110">
        <f t="shared" si="2"/>
        <v>0.46999999997206032</v>
      </c>
    </row>
    <row r="57" spans="1:12" s="108" customFormat="1" ht="14.25" thickBot="1" x14ac:dyDescent="0.25">
      <c r="A57" s="105" t="s">
        <v>592</v>
      </c>
      <c r="B57" s="106">
        <v>2072338</v>
      </c>
      <c r="C57" s="107">
        <f t="shared" si="3"/>
        <v>1</v>
      </c>
      <c r="D57" s="107" t="s">
        <v>646</v>
      </c>
      <c r="E57" s="107" t="s">
        <v>352</v>
      </c>
      <c r="F57" s="107" t="s">
        <v>646</v>
      </c>
      <c r="G57" s="111" t="s">
        <v>646</v>
      </c>
      <c r="J57" s="106">
        <v>1936764</v>
      </c>
      <c r="K57" s="110">
        <f t="shared" si="1"/>
        <v>2072337.48</v>
      </c>
      <c r="L57" s="110">
        <f t="shared" si="2"/>
        <v>0.52000000001862645</v>
      </c>
    </row>
    <row r="58" spans="1:12" s="108" customFormat="1" ht="14.25" thickBot="1" x14ac:dyDescent="0.25">
      <c r="A58" s="105" t="s">
        <v>593</v>
      </c>
      <c r="B58" s="106">
        <v>2208264</v>
      </c>
      <c r="C58" s="107">
        <f t="shared" si="3"/>
        <v>1</v>
      </c>
      <c r="D58" s="107" t="s">
        <v>646</v>
      </c>
      <c r="E58" s="107" t="s">
        <v>352</v>
      </c>
      <c r="F58" s="107" t="s">
        <v>646</v>
      </c>
      <c r="G58" s="108" t="s">
        <v>646</v>
      </c>
      <c r="J58" s="106">
        <v>2063798</v>
      </c>
      <c r="K58" s="110">
        <f t="shared" si="1"/>
        <v>2208263.86</v>
      </c>
      <c r="L58" s="110">
        <f t="shared" si="2"/>
        <v>0.14000000013038516</v>
      </c>
    </row>
    <row r="59" spans="1:12" s="108" customFormat="1" ht="14.25" thickBot="1" x14ac:dyDescent="0.25">
      <c r="A59" s="105" t="s">
        <v>594</v>
      </c>
      <c r="B59" s="106">
        <v>2264237</v>
      </c>
      <c r="C59" s="107">
        <f t="shared" si="3"/>
        <v>1</v>
      </c>
      <c r="D59" s="107" t="s">
        <v>646</v>
      </c>
      <c r="E59" s="107" t="s">
        <v>352</v>
      </c>
      <c r="F59" s="107" t="s">
        <v>646</v>
      </c>
      <c r="G59" s="111" t="s">
        <v>646</v>
      </c>
      <c r="J59" s="106">
        <v>2116109</v>
      </c>
      <c r="K59" s="110">
        <f t="shared" si="1"/>
        <v>2264236.63</v>
      </c>
      <c r="L59" s="110">
        <f t="shared" si="2"/>
        <v>0.37000000011175871</v>
      </c>
    </row>
    <row r="60" spans="1:12" s="108" customFormat="1" ht="14.25" thickBot="1" x14ac:dyDescent="0.25">
      <c r="A60" s="105" t="s">
        <v>595</v>
      </c>
      <c r="B60" s="106">
        <v>2491836</v>
      </c>
      <c r="C60" s="107">
        <f t="shared" si="3"/>
        <v>1</v>
      </c>
      <c r="D60" s="107" t="s">
        <v>646</v>
      </c>
      <c r="E60" s="107" t="s">
        <v>352</v>
      </c>
      <c r="F60" s="107" t="s">
        <v>646</v>
      </c>
      <c r="G60" s="111" t="s">
        <v>646</v>
      </c>
      <c r="J60" s="106">
        <v>2328818</v>
      </c>
      <c r="K60" s="110">
        <f t="shared" si="1"/>
        <v>2491835.2599999998</v>
      </c>
      <c r="L60" s="110">
        <f t="shared" si="2"/>
        <v>0.74000000022351742</v>
      </c>
    </row>
    <row r="61" spans="1:12" s="108" customFormat="1" ht="14.25" thickBot="1" x14ac:dyDescent="0.25">
      <c r="A61" s="105" t="s">
        <v>563</v>
      </c>
      <c r="B61" s="106">
        <v>2042712</v>
      </c>
      <c r="C61" s="107">
        <f t="shared" si="3"/>
        <v>1</v>
      </c>
      <c r="D61" s="107" t="s">
        <v>646</v>
      </c>
      <c r="E61" s="107" t="s">
        <v>352</v>
      </c>
      <c r="F61" s="107" t="s">
        <v>646</v>
      </c>
      <c r="G61" s="107" t="s">
        <v>646</v>
      </c>
      <c r="J61" s="106">
        <v>1909076</v>
      </c>
      <c r="K61" s="110">
        <f t="shared" si="1"/>
        <v>2042711.32</v>
      </c>
      <c r="L61" s="110">
        <f t="shared" si="2"/>
        <v>0.67999999993480742</v>
      </c>
    </row>
    <row r="62" spans="1:12" s="108" customFormat="1" ht="14.25" thickBot="1" x14ac:dyDescent="0.25">
      <c r="A62" s="105" t="s">
        <v>633</v>
      </c>
      <c r="B62" s="106">
        <v>2264237</v>
      </c>
      <c r="C62" s="107">
        <f t="shared" si="3"/>
        <v>1</v>
      </c>
      <c r="D62" s="107" t="s">
        <v>646</v>
      </c>
      <c r="E62" s="107" t="s">
        <v>646</v>
      </c>
      <c r="F62" s="107" t="s">
        <v>646</v>
      </c>
      <c r="G62" s="107" t="s">
        <v>351</v>
      </c>
      <c r="J62" s="106">
        <v>2116109</v>
      </c>
      <c r="K62" s="110">
        <f t="shared" si="1"/>
        <v>2264236.63</v>
      </c>
      <c r="L62" s="110">
        <f t="shared" si="2"/>
        <v>0.37000000011175871</v>
      </c>
    </row>
    <row r="63" spans="1:12" s="108" customFormat="1" ht="14.25" thickBot="1" x14ac:dyDescent="0.25">
      <c r="A63" s="105" t="s">
        <v>564</v>
      </c>
      <c r="B63" s="106">
        <v>2385758</v>
      </c>
      <c r="C63" s="107">
        <f t="shared" si="3"/>
        <v>1</v>
      </c>
      <c r="D63" s="107" t="s">
        <v>646</v>
      </c>
      <c r="E63" s="107" t="s">
        <v>352</v>
      </c>
      <c r="F63" s="107" t="s">
        <v>646</v>
      </c>
      <c r="G63" s="107" t="s">
        <v>646</v>
      </c>
      <c r="J63" s="106">
        <v>2229680</v>
      </c>
      <c r="K63" s="110">
        <f t="shared" si="1"/>
        <v>2385757.6</v>
      </c>
      <c r="L63" s="110">
        <f t="shared" si="2"/>
        <v>0.39999999990686774</v>
      </c>
    </row>
    <row r="64" spans="1:12" s="108" customFormat="1" ht="14.25" thickBot="1" x14ac:dyDescent="0.25">
      <c r="A64" s="105" t="s">
        <v>565</v>
      </c>
      <c r="B64" s="106">
        <v>2674838</v>
      </c>
      <c r="C64" s="107">
        <f t="shared" si="3"/>
        <v>1</v>
      </c>
      <c r="D64" s="107" t="s">
        <v>646</v>
      </c>
      <c r="E64" s="107" t="s">
        <v>352</v>
      </c>
      <c r="F64" s="107" t="s">
        <v>646</v>
      </c>
      <c r="G64" s="107" t="s">
        <v>646</v>
      </c>
      <c r="J64" s="106">
        <v>2499848</v>
      </c>
      <c r="K64" s="110">
        <f t="shared" si="1"/>
        <v>2674837.36</v>
      </c>
      <c r="L64" s="110">
        <f t="shared" si="2"/>
        <v>0.64000000013038516</v>
      </c>
    </row>
    <row r="65" spans="1:12" s="108" customFormat="1" ht="14.25" thickBot="1" x14ac:dyDescent="0.25">
      <c r="A65" s="105" t="s">
        <v>516</v>
      </c>
      <c r="B65" s="106">
        <v>5525378</v>
      </c>
      <c r="C65" s="107">
        <f t="shared" si="3"/>
        <v>1</v>
      </c>
      <c r="D65" s="107" t="s">
        <v>577</v>
      </c>
      <c r="E65" s="107" t="s">
        <v>352</v>
      </c>
      <c r="F65" s="107" t="s">
        <v>350</v>
      </c>
      <c r="G65" s="107" t="s">
        <v>351</v>
      </c>
      <c r="J65" s="106">
        <v>5163904</v>
      </c>
      <c r="K65" s="110">
        <f t="shared" si="1"/>
        <v>5525377.2800000003</v>
      </c>
      <c r="L65" s="110">
        <f t="shared" si="2"/>
        <v>0.71999999973922968</v>
      </c>
    </row>
    <row r="66" spans="1:12" s="108" customFormat="1" ht="14.25" thickBot="1" x14ac:dyDescent="0.25">
      <c r="A66" s="105" t="s">
        <v>517</v>
      </c>
      <c r="B66" s="106">
        <v>5912927</v>
      </c>
      <c r="C66" s="107">
        <f t="shared" ref="C66:C97" si="4">+COUNTIF(A:A,A66)</f>
        <v>1</v>
      </c>
      <c r="D66" s="107" t="s">
        <v>577</v>
      </c>
      <c r="E66" s="107" t="s">
        <v>646</v>
      </c>
      <c r="F66" s="107" t="s">
        <v>350</v>
      </c>
      <c r="G66" s="107" t="s">
        <v>351</v>
      </c>
      <c r="J66" s="106">
        <v>5526100</v>
      </c>
      <c r="K66" s="110">
        <f t="shared" si="1"/>
        <v>5912927</v>
      </c>
      <c r="L66" s="110">
        <f t="shared" si="2"/>
        <v>0</v>
      </c>
    </row>
    <row r="67" spans="1:12" s="108" customFormat="1" ht="14.25" thickBot="1" x14ac:dyDescent="0.25">
      <c r="A67" s="105" t="s">
        <v>518</v>
      </c>
      <c r="B67" s="106">
        <v>6537356</v>
      </c>
      <c r="C67" s="107">
        <f t="shared" si="4"/>
        <v>1</v>
      </c>
      <c r="D67" s="107" t="s">
        <v>577</v>
      </c>
      <c r="E67" s="107" t="s">
        <v>352</v>
      </c>
      <c r="F67" s="107" t="s">
        <v>350</v>
      </c>
      <c r="G67" s="107" t="s">
        <v>351</v>
      </c>
      <c r="J67" s="106">
        <v>6109678</v>
      </c>
      <c r="K67" s="110">
        <f t="shared" ref="K67:K127" si="5">+J67*7%+J67</f>
        <v>6537355.46</v>
      </c>
      <c r="L67" s="110">
        <f t="shared" ref="L67:L127" si="6">+B67-K67</f>
        <v>0.5400000000372529</v>
      </c>
    </row>
    <row r="68" spans="1:12" s="108" customFormat="1" ht="14.25" thickBot="1" x14ac:dyDescent="0.25">
      <c r="A68" s="105" t="s">
        <v>519</v>
      </c>
      <c r="B68" s="106">
        <v>7048194</v>
      </c>
      <c r="C68" s="107">
        <f t="shared" si="4"/>
        <v>1</v>
      </c>
      <c r="D68" s="107" t="s">
        <v>577</v>
      </c>
      <c r="E68" s="107" t="s">
        <v>646</v>
      </c>
      <c r="F68" s="107" t="s">
        <v>350</v>
      </c>
      <c r="G68" s="107" t="s">
        <v>351</v>
      </c>
      <c r="J68" s="106">
        <v>6587097</v>
      </c>
      <c r="K68" s="110">
        <f t="shared" si="5"/>
        <v>7048193.79</v>
      </c>
      <c r="L68" s="110">
        <f t="shared" si="6"/>
        <v>0.2099999999627471</v>
      </c>
    </row>
    <row r="69" spans="1:12" s="108" customFormat="1" ht="14.25" thickBot="1" x14ac:dyDescent="0.25">
      <c r="A69" s="105" t="s">
        <v>520</v>
      </c>
      <c r="B69" s="106">
        <v>7413445</v>
      </c>
      <c r="C69" s="107">
        <f t="shared" si="4"/>
        <v>1</v>
      </c>
      <c r="D69" s="107" t="s">
        <v>577</v>
      </c>
      <c r="E69" s="107" t="s">
        <v>352</v>
      </c>
      <c r="F69" s="107" t="s">
        <v>350</v>
      </c>
      <c r="G69" s="107" t="s">
        <v>646</v>
      </c>
      <c r="J69" s="106">
        <v>6928453</v>
      </c>
      <c r="K69" s="110">
        <f t="shared" si="5"/>
        <v>7413444.71</v>
      </c>
      <c r="L69" s="110">
        <f t="shared" si="6"/>
        <v>0.2900000000372529</v>
      </c>
    </row>
    <row r="70" spans="1:12" s="108" customFormat="1" ht="14.25" thickBot="1" x14ac:dyDescent="0.25">
      <c r="A70" s="105" t="s">
        <v>634</v>
      </c>
      <c r="B70" s="106">
        <v>7983907</v>
      </c>
      <c r="C70" s="107">
        <f t="shared" si="4"/>
        <v>1</v>
      </c>
      <c r="D70" s="107" t="s">
        <v>646</v>
      </c>
      <c r="E70" s="107" t="s">
        <v>646</v>
      </c>
      <c r="F70" s="107" t="s">
        <v>646</v>
      </c>
      <c r="G70" s="107" t="s">
        <v>351</v>
      </c>
      <c r="J70" s="106">
        <v>7461595</v>
      </c>
      <c r="K70" s="110">
        <f t="shared" si="5"/>
        <v>7983906.6500000004</v>
      </c>
      <c r="L70" s="110">
        <f t="shared" si="6"/>
        <v>0.34999999962747097</v>
      </c>
    </row>
    <row r="71" spans="1:12" s="108" customFormat="1" ht="14.25" thickBot="1" x14ac:dyDescent="0.25">
      <c r="A71" s="105" t="s">
        <v>521</v>
      </c>
      <c r="B71" s="106">
        <v>8587918</v>
      </c>
      <c r="C71" s="107">
        <f t="shared" si="4"/>
        <v>1</v>
      </c>
      <c r="D71" s="107" t="s">
        <v>577</v>
      </c>
      <c r="E71" s="107" t="s">
        <v>352</v>
      </c>
      <c r="F71" s="107" t="s">
        <v>350</v>
      </c>
      <c r="G71" s="107" t="s">
        <v>646</v>
      </c>
      <c r="J71" s="106">
        <v>8026091</v>
      </c>
      <c r="K71" s="110">
        <f t="shared" si="5"/>
        <v>8587917.3699999992</v>
      </c>
      <c r="L71" s="110">
        <f t="shared" si="6"/>
        <v>0.63000000081956387</v>
      </c>
    </row>
    <row r="72" spans="1:12" s="108" customFormat="1" ht="14.25" thickBot="1" x14ac:dyDescent="0.25">
      <c r="A72" s="105" t="s">
        <v>636</v>
      </c>
      <c r="B72" s="106">
        <v>9244691</v>
      </c>
      <c r="C72" s="107">
        <f t="shared" si="4"/>
        <v>1</v>
      </c>
      <c r="D72" s="107" t="s">
        <v>646</v>
      </c>
      <c r="E72" s="107" t="s">
        <v>646</v>
      </c>
      <c r="F72" s="107" t="s">
        <v>646</v>
      </c>
      <c r="G72" s="111" t="s">
        <v>351</v>
      </c>
      <c r="I72" s="109" t="s">
        <v>599</v>
      </c>
      <c r="J72" s="106">
        <v>8639898</v>
      </c>
      <c r="K72" s="110">
        <f t="shared" si="5"/>
        <v>9244690.8599999994</v>
      </c>
      <c r="L72" s="110">
        <f t="shared" si="6"/>
        <v>0.14000000059604645</v>
      </c>
    </row>
    <row r="73" spans="1:12" s="108" customFormat="1" ht="14.25" thickBot="1" x14ac:dyDescent="0.25">
      <c r="A73" s="105" t="s">
        <v>522</v>
      </c>
      <c r="B73" s="106">
        <v>9853314</v>
      </c>
      <c r="C73" s="107">
        <f t="shared" si="4"/>
        <v>1</v>
      </c>
      <c r="D73" s="107" t="s">
        <v>577</v>
      </c>
      <c r="E73" s="107" t="s">
        <v>646</v>
      </c>
      <c r="F73" s="107" t="s">
        <v>350</v>
      </c>
      <c r="G73" s="111" t="s">
        <v>646</v>
      </c>
      <c r="I73" s="109" t="s">
        <v>599</v>
      </c>
      <c r="J73" s="106">
        <v>9208704</v>
      </c>
      <c r="K73" s="110">
        <f t="shared" si="5"/>
        <v>9853313.2799999993</v>
      </c>
      <c r="L73" s="110">
        <f t="shared" si="6"/>
        <v>0.72000000067055225</v>
      </c>
    </row>
    <row r="74" spans="1:12" s="108" customFormat="1" ht="14.25" thickBot="1" x14ac:dyDescent="0.25">
      <c r="A74" s="105" t="s">
        <v>640</v>
      </c>
      <c r="B74" s="106">
        <v>10597551</v>
      </c>
      <c r="C74" s="107">
        <f t="shared" si="4"/>
        <v>1</v>
      </c>
      <c r="D74" s="107" t="s">
        <v>646</v>
      </c>
      <c r="E74" s="107" t="s">
        <v>646</v>
      </c>
      <c r="F74" s="107" t="s">
        <v>646</v>
      </c>
      <c r="G74" s="111" t="s">
        <v>351</v>
      </c>
      <c r="I74" s="109" t="s">
        <v>599</v>
      </c>
      <c r="J74" s="106">
        <v>9904253</v>
      </c>
      <c r="K74" s="110">
        <f t="shared" si="5"/>
        <v>10597550.710000001</v>
      </c>
      <c r="L74" s="110">
        <f t="shared" si="6"/>
        <v>0.28999999910593033</v>
      </c>
    </row>
    <row r="75" spans="1:12" s="108" customFormat="1" ht="14.25" thickBot="1" x14ac:dyDescent="0.25">
      <c r="A75" s="105" t="s">
        <v>523</v>
      </c>
      <c r="B75" s="106">
        <v>12074702</v>
      </c>
      <c r="C75" s="107">
        <f t="shared" si="4"/>
        <v>1</v>
      </c>
      <c r="D75" s="107" t="s">
        <v>577</v>
      </c>
      <c r="E75" s="107" t="s">
        <v>646</v>
      </c>
      <c r="F75" s="107" t="s">
        <v>350</v>
      </c>
      <c r="G75" s="111" t="s">
        <v>646</v>
      </c>
      <c r="I75" s="109" t="s">
        <v>599</v>
      </c>
      <c r="J75" s="106">
        <v>11284768</v>
      </c>
      <c r="K75" s="110">
        <f t="shared" si="5"/>
        <v>12074701.76</v>
      </c>
      <c r="L75" s="110">
        <f t="shared" si="6"/>
        <v>0.24000000022351742</v>
      </c>
    </row>
    <row r="76" spans="1:12" s="108" customFormat="1" ht="14.25" thickBot="1" x14ac:dyDescent="0.25">
      <c r="A76" s="105" t="s">
        <v>597</v>
      </c>
      <c r="B76" s="106">
        <v>2915041</v>
      </c>
      <c r="C76" s="107">
        <f t="shared" si="4"/>
        <v>1</v>
      </c>
      <c r="D76" s="107" t="s">
        <v>646</v>
      </c>
      <c r="E76" s="107" t="s">
        <v>646</v>
      </c>
      <c r="F76" s="107" t="s">
        <v>350</v>
      </c>
      <c r="G76" s="107" t="s">
        <v>646</v>
      </c>
      <c r="I76" s="109" t="s">
        <v>599</v>
      </c>
      <c r="J76" s="106">
        <v>2724337</v>
      </c>
      <c r="K76" s="110">
        <f t="shared" si="5"/>
        <v>2915040.59</v>
      </c>
      <c r="L76" s="110">
        <f t="shared" si="6"/>
        <v>0.41000000014901161</v>
      </c>
    </row>
    <row r="77" spans="1:12" s="108" customFormat="1" ht="14.25" thickBot="1" x14ac:dyDescent="0.25">
      <c r="A77" s="105" t="s">
        <v>661</v>
      </c>
      <c r="B77" s="106">
        <v>3222201</v>
      </c>
      <c r="C77" s="107">
        <f t="shared" si="4"/>
        <v>1</v>
      </c>
      <c r="D77" s="107" t="s">
        <v>646</v>
      </c>
      <c r="E77" s="107" t="s">
        <v>646</v>
      </c>
      <c r="F77" s="107" t="s">
        <v>646</v>
      </c>
      <c r="G77" s="107" t="s">
        <v>351</v>
      </c>
      <c r="I77" s="109" t="s">
        <v>599</v>
      </c>
      <c r="J77" s="106">
        <v>3011402</v>
      </c>
      <c r="K77" s="110">
        <f t="shared" si="5"/>
        <v>3222200.14</v>
      </c>
      <c r="L77" s="110">
        <f t="shared" si="6"/>
        <v>0.85999999986961484</v>
      </c>
    </row>
    <row r="78" spans="1:12" s="108" customFormat="1" ht="14.25" thickBot="1" x14ac:dyDescent="0.25">
      <c r="A78" s="105" t="s">
        <v>585</v>
      </c>
      <c r="B78" s="106">
        <v>3367598</v>
      </c>
      <c r="C78" s="107">
        <f t="shared" si="4"/>
        <v>1</v>
      </c>
      <c r="D78" s="107" t="s">
        <v>646</v>
      </c>
      <c r="E78" s="107" t="s">
        <v>352</v>
      </c>
      <c r="F78" s="107" t="s">
        <v>646</v>
      </c>
      <c r="G78" s="107" t="s">
        <v>646</v>
      </c>
      <c r="I78" s="109" t="s">
        <v>599</v>
      </c>
      <c r="J78" s="106">
        <v>3147287</v>
      </c>
      <c r="K78" s="110">
        <f t="shared" si="5"/>
        <v>3367597.09</v>
      </c>
      <c r="L78" s="110">
        <f t="shared" si="6"/>
        <v>0.91000000014901161</v>
      </c>
    </row>
    <row r="79" spans="1:12" s="108" customFormat="1" ht="14.25" thickBot="1" x14ac:dyDescent="0.25">
      <c r="A79" s="105" t="s">
        <v>586</v>
      </c>
      <c r="B79" s="106">
        <v>3546012</v>
      </c>
      <c r="C79" s="107">
        <f t="shared" si="4"/>
        <v>1</v>
      </c>
      <c r="D79" s="107" t="s">
        <v>646</v>
      </c>
      <c r="E79" s="107" t="s">
        <v>352</v>
      </c>
      <c r="F79" s="107" t="s">
        <v>646</v>
      </c>
      <c r="G79" s="107" t="s">
        <v>646</v>
      </c>
      <c r="I79" s="109" t="s">
        <v>599</v>
      </c>
      <c r="J79" s="106">
        <v>3314029</v>
      </c>
      <c r="K79" s="110">
        <f t="shared" si="5"/>
        <v>3546011.0300000003</v>
      </c>
      <c r="L79" s="110">
        <f t="shared" si="6"/>
        <v>0.96999999973922968</v>
      </c>
    </row>
    <row r="80" spans="1:12" s="108" customFormat="1" ht="14.25" thickBot="1" x14ac:dyDescent="0.25">
      <c r="A80" s="105" t="s">
        <v>524</v>
      </c>
      <c r="B80" s="106">
        <v>3751007</v>
      </c>
      <c r="C80" s="107">
        <f t="shared" si="4"/>
        <v>1</v>
      </c>
      <c r="D80" s="107" t="s">
        <v>577</v>
      </c>
      <c r="E80" s="107" t="s">
        <v>352</v>
      </c>
      <c r="F80" s="107" t="s">
        <v>646</v>
      </c>
      <c r="G80" s="107" t="s">
        <v>646</v>
      </c>
      <c r="I80" s="109" t="s">
        <v>599</v>
      </c>
      <c r="J80" s="106">
        <v>3505614</v>
      </c>
      <c r="K80" s="110">
        <f t="shared" si="5"/>
        <v>3751006.98</v>
      </c>
      <c r="L80" s="110">
        <f t="shared" si="6"/>
        <v>2.0000000018626451E-2</v>
      </c>
    </row>
    <row r="81" spans="1:12" s="108" customFormat="1" ht="14.25" thickBot="1" x14ac:dyDescent="0.25">
      <c r="A81" s="105" t="s">
        <v>525</v>
      </c>
      <c r="B81" s="106">
        <v>3881622</v>
      </c>
      <c r="C81" s="107">
        <f t="shared" si="4"/>
        <v>1</v>
      </c>
      <c r="D81" s="107" t="s">
        <v>577</v>
      </c>
      <c r="E81" s="107" t="s">
        <v>352</v>
      </c>
      <c r="F81" s="107" t="s">
        <v>646</v>
      </c>
      <c r="G81" s="107" t="s">
        <v>351</v>
      </c>
      <c r="I81" s="109" t="s">
        <v>599</v>
      </c>
      <c r="J81" s="106">
        <v>3627684</v>
      </c>
      <c r="K81" s="110">
        <f t="shared" si="5"/>
        <v>3881621.88</v>
      </c>
      <c r="L81" s="110">
        <f t="shared" si="6"/>
        <v>0.12000000011175871</v>
      </c>
    </row>
    <row r="82" spans="1:12" s="108" customFormat="1" ht="14.25" thickBot="1" x14ac:dyDescent="0.25">
      <c r="A82" s="105" t="s">
        <v>526</v>
      </c>
      <c r="B82" s="106">
        <v>4073782</v>
      </c>
      <c r="C82" s="107">
        <f t="shared" si="4"/>
        <v>1</v>
      </c>
      <c r="D82" s="107" t="s">
        <v>577</v>
      </c>
      <c r="E82" s="107" t="s">
        <v>352</v>
      </c>
      <c r="F82" s="107" t="s">
        <v>646</v>
      </c>
      <c r="G82" s="107" t="s">
        <v>646</v>
      </c>
      <c r="I82" s="109" t="s">
        <v>599</v>
      </c>
      <c r="J82" s="106">
        <v>3807272</v>
      </c>
      <c r="K82" s="110">
        <f t="shared" si="5"/>
        <v>4073781.04</v>
      </c>
      <c r="L82" s="110">
        <f t="shared" si="6"/>
        <v>0.9599999999627471</v>
      </c>
    </row>
    <row r="83" spans="1:12" s="108" customFormat="1" ht="14.25" thickBot="1" x14ac:dyDescent="0.25">
      <c r="A83" s="105" t="s">
        <v>598</v>
      </c>
      <c r="B83" s="106">
        <v>4276330</v>
      </c>
      <c r="C83" s="107">
        <f t="shared" si="4"/>
        <v>1</v>
      </c>
      <c r="D83" s="107" t="s">
        <v>646</v>
      </c>
      <c r="E83" s="107" t="s">
        <v>646</v>
      </c>
      <c r="F83" s="107" t="s">
        <v>350</v>
      </c>
      <c r="G83" s="107" t="s">
        <v>351</v>
      </c>
      <c r="J83" s="106">
        <v>3996570</v>
      </c>
      <c r="K83" s="110">
        <f t="shared" si="5"/>
        <v>4276329.9000000004</v>
      </c>
      <c r="L83" s="110">
        <f t="shared" si="6"/>
        <v>9.999999962747097E-2</v>
      </c>
    </row>
    <row r="84" spans="1:12" s="108" customFormat="1" ht="14.25" thickBot="1" x14ac:dyDescent="0.25">
      <c r="A84" s="105" t="s">
        <v>587</v>
      </c>
      <c r="B84" s="106">
        <v>4460407</v>
      </c>
      <c r="C84" s="107">
        <f t="shared" si="4"/>
        <v>1</v>
      </c>
      <c r="D84" s="107" t="s">
        <v>646</v>
      </c>
      <c r="E84" s="107" t="s">
        <v>352</v>
      </c>
      <c r="F84" s="107" t="s">
        <v>350</v>
      </c>
      <c r="G84" s="107" t="s">
        <v>351</v>
      </c>
      <c r="J84" s="106">
        <v>4168604</v>
      </c>
      <c r="K84" s="110">
        <f t="shared" si="5"/>
        <v>4460406.28</v>
      </c>
      <c r="L84" s="110">
        <f t="shared" si="6"/>
        <v>0.71999999973922968</v>
      </c>
    </row>
    <row r="85" spans="1:12" s="108" customFormat="1" ht="14.25" thickBot="1" x14ac:dyDescent="0.25">
      <c r="A85" s="105" t="s">
        <v>527</v>
      </c>
      <c r="B85" s="113">
        <v>4806804</v>
      </c>
      <c r="C85" s="107">
        <f t="shared" si="4"/>
        <v>1</v>
      </c>
      <c r="D85" s="107" t="s">
        <v>577</v>
      </c>
      <c r="E85" s="107" t="s">
        <v>352</v>
      </c>
      <c r="F85" s="107" t="s">
        <v>350</v>
      </c>
      <c r="G85" s="107" t="s">
        <v>351</v>
      </c>
      <c r="J85" s="113">
        <v>4492340</v>
      </c>
      <c r="K85" s="110">
        <f t="shared" si="5"/>
        <v>4806803.8</v>
      </c>
      <c r="L85" s="110">
        <f t="shared" si="6"/>
        <v>0.20000000018626451</v>
      </c>
    </row>
    <row r="86" spans="1:12" s="108" customFormat="1" ht="14.25" thickBot="1" x14ac:dyDescent="0.25">
      <c r="A86" s="105" t="s">
        <v>557</v>
      </c>
      <c r="B86" s="106">
        <v>2915041</v>
      </c>
      <c r="C86" s="107">
        <f t="shared" si="4"/>
        <v>1</v>
      </c>
      <c r="D86" s="107" t="s">
        <v>646</v>
      </c>
      <c r="E86" s="107" t="s">
        <v>352</v>
      </c>
      <c r="F86" s="107" t="s">
        <v>646</v>
      </c>
      <c r="G86" s="107" t="s">
        <v>646</v>
      </c>
      <c r="J86" s="106">
        <v>2724337</v>
      </c>
      <c r="K86" s="110">
        <f t="shared" si="5"/>
        <v>2915040.59</v>
      </c>
      <c r="L86" s="110">
        <f t="shared" si="6"/>
        <v>0.41000000014901161</v>
      </c>
    </row>
    <row r="87" spans="1:12" s="108" customFormat="1" ht="14.25" thickBot="1" x14ac:dyDescent="0.25">
      <c r="A87" s="105" t="s">
        <v>558</v>
      </c>
      <c r="B87" s="106">
        <v>3222201</v>
      </c>
      <c r="C87" s="107">
        <f t="shared" si="4"/>
        <v>1</v>
      </c>
      <c r="D87" s="107" t="s">
        <v>646</v>
      </c>
      <c r="E87" s="107" t="s">
        <v>352</v>
      </c>
      <c r="F87" s="107" t="s">
        <v>646</v>
      </c>
      <c r="G87" s="107" t="s">
        <v>646</v>
      </c>
      <c r="J87" s="106">
        <v>3011402</v>
      </c>
      <c r="K87" s="110">
        <f t="shared" si="5"/>
        <v>3222200.14</v>
      </c>
      <c r="L87" s="110">
        <f t="shared" si="6"/>
        <v>0.85999999986961484</v>
      </c>
    </row>
    <row r="88" spans="1:12" s="108" customFormat="1" ht="14.25" thickBot="1" x14ac:dyDescent="0.25">
      <c r="A88" s="105" t="s">
        <v>559</v>
      </c>
      <c r="B88" s="112">
        <v>3804925</v>
      </c>
      <c r="C88" s="107">
        <f t="shared" si="4"/>
        <v>1</v>
      </c>
      <c r="D88" s="107" t="s">
        <v>646</v>
      </c>
      <c r="E88" s="107" t="s">
        <v>352</v>
      </c>
      <c r="F88" s="107" t="s">
        <v>646</v>
      </c>
      <c r="G88" s="107" t="s">
        <v>646</v>
      </c>
      <c r="J88" s="112">
        <v>3556004</v>
      </c>
      <c r="K88" s="110">
        <f t="shared" si="5"/>
        <v>3804924.2800000003</v>
      </c>
      <c r="L88" s="110">
        <f t="shared" si="6"/>
        <v>0.71999999973922968</v>
      </c>
    </row>
    <row r="89" spans="1:12" s="108" customFormat="1" ht="14.25" thickBot="1" x14ac:dyDescent="0.25">
      <c r="A89" s="105" t="s">
        <v>560</v>
      </c>
      <c r="B89" s="106">
        <v>2607573</v>
      </c>
      <c r="C89" s="107">
        <f t="shared" si="4"/>
        <v>1</v>
      </c>
      <c r="D89" s="107" t="s">
        <v>646</v>
      </c>
      <c r="E89" s="107" t="s">
        <v>352</v>
      </c>
      <c r="F89" s="107" t="s">
        <v>646</v>
      </c>
      <c r="G89" s="107" t="s">
        <v>646</v>
      </c>
      <c r="J89" s="106">
        <v>2436984</v>
      </c>
      <c r="K89" s="110">
        <f t="shared" si="5"/>
        <v>2607572.88</v>
      </c>
      <c r="L89" s="110">
        <f t="shared" si="6"/>
        <v>0.12000000011175871</v>
      </c>
    </row>
    <row r="90" spans="1:12" s="108" customFormat="1" ht="14.25" thickBot="1" x14ac:dyDescent="0.25">
      <c r="A90" s="105" t="s">
        <v>561</v>
      </c>
      <c r="B90" s="112">
        <v>2748973</v>
      </c>
      <c r="C90" s="107">
        <f t="shared" si="4"/>
        <v>1</v>
      </c>
      <c r="D90" s="107" t="s">
        <v>646</v>
      </c>
      <c r="E90" s="107" t="s">
        <v>352</v>
      </c>
      <c r="F90" s="107" t="s">
        <v>646</v>
      </c>
      <c r="G90" s="107" t="s">
        <v>646</v>
      </c>
      <c r="J90" s="112">
        <v>2569133</v>
      </c>
      <c r="K90" s="110">
        <f t="shared" si="5"/>
        <v>2748972.31</v>
      </c>
      <c r="L90" s="110">
        <f t="shared" si="6"/>
        <v>0.68999999994412065</v>
      </c>
    </row>
    <row r="91" spans="1:12" s="108" customFormat="1" ht="14.25" thickBot="1" x14ac:dyDescent="0.25">
      <c r="A91" s="105" t="s">
        <v>562</v>
      </c>
      <c r="B91" s="106">
        <v>2915041</v>
      </c>
      <c r="C91" s="107">
        <f t="shared" si="4"/>
        <v>1</v>
      </c>
      <c r="D91" s="107" t="s">
        <v>646</v>
      </c>
      <c r="E91" s="107" t="s">
        <v>352</v>
      </c>
      <c r="F91" s="107" t="s">
        <v>646</v>
      </c>
      <c r="G91" s="107" t="s">
        <v>646</v>
      </c>
      <c r="J91" s="106">
        <v>2724337</v>
      </c>
      <c r="K91" s="110">
        <f t="shared" si="5"/>
        <v>2915040.59</v>
      </c>
      <c r="L91" s="110">
        <f t="shared" si="6"/>
        <v>0.41000000014901161</v>
      </c>
    </row>
    <row r="92" spans="1:12" s="108" customFormat="1" ht="14.25" thickBot="1" x14ac:dyDescent="0.25">
      <c r="A92" s="105" t="s">
        <v>528</v>
      </c>
      <c r="B92" s="106">
        <v>4431758</v>
      </c>
      <c r="C92" s="107">
        <f t="shared" si="4"/>
        <v>1</v>
      </c>
      <c r="D92" s="107" t="s">
        <v>577</v>
      </c>
      <c r="E92" s="107" t="s">
        <v>646</v>
      </c>
      <c r="F92" s="107" t="s">
        <v>646</v>
      </c>
      <c r="G92" s="107" t="s">
        <v>646</v>
      </c>
      <c r="I92" s="109" t="s">
        <v>599</v>
      </c>
      <c r="J92" s="106">
        <v>4141829</v>
      </c>
      <c r="K92" s="110">
        <f>+J92*7%+J92</f>
        <v>4431757.03</v>
      </c>
      <c r="L92" s="110">
        <f t="shared" si="6"/>
        <v>0.96999999973922968</v>
      </c>
    </row>
    <row r="93" spans="1:12" s="108" customFormat="1" ht="14.25" thickBot="1" x14ac:dyDescent="0.25">
      <c r="A93" s="105" t="s">
        <v>566</v>
      </c>
      <c r="B93" s="106">
        <v>2491836</v>
      </c>
      <c r="C93" s="107">
        <f t="shared" si="4"/>
        <v>1</v>
      </c>
      <c r="D93" s="107" t="s">
        <v>646</v>
      </c>
      <c r="E93" s="107" t="s">
        <v>352</v>
      </c>
      <c r="F93" s="107" t="s">
        <v>646</v>
      </c>
      <c r="G93" s="107" t="s">
        <v>351</v>
      </c>
      <c r="I93" s="109" t="s">
        <v>599</v>
      </c>
      <c r="J93" s="106">
        <v>2328818</v>
      </c>
      <c r="K93" s="110">
        <f t="shared" si="5"/>
        <v>2491835.2599999998</v>
      </c>
      <c r="L93" s="110">
        <f t="shared" si="6"/>
        <v>0.74000000022351742</v>
      </c>
    </row>
    <row r="94" spans="1:12" s="108" customFormat="1" ht="14.25" thickBot="1" x14ac:dyDescent="0.25">
      <c r="A94" s="105" t="s">
        <v>529</v>
      </c>
      <c r="B94" s="106">
        <v>2544458</v>
      </c>
      <c r="C94" s="107">
        <f t="shared" si="4"/>
        <v>1</v>
      </c>
      <c r="D94" s="107" t="s">
        <v>577</v>
      </c>
      <c r="E94" s="107" t="s">
        <v>646</v>
      </c>
      <c r="F94" s="107" t="s">
        <v>646</v>
      </c>
      <c r="G94" s="107" t="s">
        <v>646</v>
      </c>
      <c r="I94" s="109" t="s">
        <v>599</v>
      </c>
      <c r="J94" s="106">
        <v>2377998</v>
      </c>
      <c r="K94" s="110">
        <f t="shared" si="5"/>
        <v>2544457.86</v>
      </c>
      <c r="L94" s="110">
        <f t="shared" si="6"/>
        <v>0.14000000013038516</v>
      </c>
    </row>
    <row r="95" spans="1:12" s="108" customFormat="1" ht="14.25" thickBot="1" x14ac:dyDescent="0.25">
      <c r="A95" s="105" t="s">
        <v>637</v>
      </c>
      <c r="B95" s="106">
        <v>2607573</v>
      </c>
      <c r="C95" s="107">
        <f t="shared" si="4"/>
        <v>1</v>
      </c>
      <c r="D95" s="107" t="s">
        <v>646</v>
      </c>
      <c r="E95" s="107" t="s">
        <v>646</v>
      </c>
      <c r="F95" s="107" t="s">
        <v>646</v>
      </c>
      <c r="G95" s="107" t="s">
        <v>351</v>
      </c>
      <c r="I95" s="109" t="s">
        <v>599</v>
      </c>
      <c r="J95" s="106">
        <v>2436984</v>
      </c>
      <c r="K95" s="110">
        <f t="shared" si="5"/>
        <v>2607572.88</v>
      </c>
      <c r="L95" s="110">
        <f t="shared" si="6"/>
        <v>0.12000000011175871</v>
      </c>
    </row>
    <row r="96" spans="1:12" s="108" customFormat="1" ht="14.25" thickBot="1" x14ac:dyDescent="0.25">
      <c r="A96" s="105" t="s">
        <v>530</v>
      </c>
      <c r="B96" s="106">
        <v>2757944</v>
      </c>
      <c r="C96" s="107">
        <f t="shared" si="4"/>
        <v>1</v>
      </c>
      <c r="D96" s="107" t="s">
        <v>577</v>
      </c>
      <c r="E96" s="107" t="s">
        <v>352</v>
      </c>
      <c r="F96" s="107" t="s">
        <v>646</v>
      </c>
      <c r="G96" s="107" t="s">
        <v>646</v>
      </c>
      <c r="I96" s="109" t="s">
        <v>599</v>
      </c>
      <c r="J96" s="106">
        <v>2577517</v>
      </c>
      <c r="K96" s="110">
        <f t="shared" si="5"/>
        <v>2757943.19</v>
      </c>
      <c r="L96" s="110">
        <f t="shared" si="6"/>
        <v>0.81000000005587935</v>
      </c>
    </row>
    <row r="97" spans="1:12" s="108" customFormat="1" ht="14.25" thickBot="1" x14ac:dyDescent="0.25">
      <c r="A97" s="105" t="s">
        <v>531</v>
      </c>
      <c r="B97" s="106">
        <v>2874013</v>
      </c>
      <c r="C97" s="107">
        <f t="shared" si="4"/>
        <v>1</v>
      </c>
      <c r="D97" s="107" t="s">
        <v>577</v>
      </c>
      <c r="E97" s="107" t="s">
        <v>646</v>
      </c>
      <c r="F97" s="107" t="s">
        <v>350</v>
      </c>
      <c r="G97" s="107" t="s">
        <v>646</v>
      </c>
      <c r="J97" s="106">
        <v>2685993</v>
      </c>
      <c r="K97" s="110">
        <f t="shared" si="5"/>
        <v>2874012.51</v>
      </c>
      <c r="L97" s="110">
        <f t="shared" si="6"/>
        <v>0.49000000022351742</v>
      </c>
    </row>
    <row r="98" spans="1:12" s="108" customFormat="1" ht="14.25" thickBot="1" x14ac:dyDescent="0.25">
      <c r="A98" s="105" t="s">
        <v>532</v>
      </c>
      <c r="B98" s="106">
        <v>3049860</v>
      </c>
      <c r="C98" s="107">
        <f t="shared" ref="C98:C127" si="7">+COUNTIF(A:A,A98)</f>
        <v>1</v>
      </c>
      <c r="D98" s="107" t="s">
        <v>577</v>
      </c>
      <c r="E98" s="107" t="s">
        <v>646</v>
      </c>
      <c r="F98" s="107" t="s">
        <v>646</v>
      </c>
      <c r="G98" s="107" t="s">
        <v>646</v>
      </c>
      <c r="J98" s="106">
        <v>2850336</v>
      </c>
      <c r="K98" s="110">
        <f t="shared" si="5"/>
        <v>3049859.52</v>
      </c>
      <c r="L98" s="110">
        <f t="shared" si="6"/>
        <v>0.47999999998137355</v>
      </c>
    </row>
    <row r="99" spans="1:12" s="108" customFormat="1" ht="14.25" thickBot="1" x14ac:dyDescent="0.25">
      <c r="A99" s="105" t="s">
        <v>533</v>
      </c>
      <c r="B99" s="106">
        <v>3367598</v>
      </c>
      <c r="C99" s="107">
        <f t="shared" si="7"/>
        <v>1</v>
      </c>
      <c r="D99" s="107" t="s">
        <v>577</v>
      </c>
      <c r="E99" s="107" t="s">
        <v>646</v>
      </c>
      <c r="F99" s="107" t="s">
        <v>646</v>
      </c>
      <c r="G99" s="107" t="s">
        <v>351</v>
      </c>
      <c r="J99" s="106">
        <v>3147287</v>
      </c>
      <c r="K99" s="110">
        <f t="shared" si="5"/>
        <v>3367597.09</v>
      </c>
      <c r="L99" s="110">
        <f t="shared" si="6"/>
        <v>0.91000000014901161</v>
      </c>
    </row>
    <row r="100" spans="1:12" s="108" customFormat="1" ht="14.25" thickBot="1" x14ac:dyDescent="0.25">
      <c r="A100" s="105" t="s">
        <v>567</v>
      </c>
      <c r="B100" s="106">
        <v>3673076</v>
      </c>
      <c r="C100" s="107">
        <f t="shared" si="7"/>
        <v>1</v>
      </c>
      <c r="D100" s="107" t="s">
        <v>646</v>
      </c>
      <c r="E100" s="107" t="s">
        <v>352</v>
      </c>
      <c r="F100" s="107" t="s">
        <v>350</v>
      </c>
      <c r="G100" s="107" t="s">
        <v>646</v>
      </c>
      <c r="J100" s="106">
        <v>3432781</v>
      </c>
      <c r="K100" s="110">
        <f t="shared" si="5"/>
        <v>3673075.67</v>
      </c>
      <c r="L100" s="110">
        <f t="shared" si="6"/>
        <v>0.33000000007450581</v>
      </c>
    </row>
    <row r="101" spans="1:12" s="108" customFormat="1" ht="14.25" thickBot="1" x14ac:dyDescent="0.25">
      <c r="A101" s="105" t="s">
        <v>534</v>
      </c>
      <c r="B101" s="106">
        <v>4073782</v>
      </c>
      <c r="C101" s="107">
        <f t="shared" si="7"/>
        <v>1</v>
      </c>
      <c r="D101" s="107" t="s">
        <v>577</v>
      </c>
      <c r="E101" s="107" t="s">
        <v>646</v>
      </c>
      <c r="F101" s="107" t="s">
        <v>646</v>
      </c>
      <c r="G101" s="107" t="s">
        <v>646</v>
      </c>
      <c r="J101" s="106">
        <v>3807272</v>
      </c>
      <c r="K101" s="110">
        <f t="shared" si="5"/>
        <v>4073781.04</v>
      </c>
      <c r="L101" s="110">
        <f t="shared" si="6"/>
        <v>0.9599999999627471</v>
      </c>
    </row>
    <row r="102" spans="1:12" s="108" customFormat="1" ht="14.25" thickBot="1" x14ac:dyDescent="0.25">
      <c r="A102" s="105" t="s">
        <v>535</v>
      </c>
      <c r="B102" s="106">
        <v>3673076</v>
      </c>
      <c r="C102" s="107">
        <f t="shared" si="7"/>
        <v>1</v>
      </c>
      <c r="D102" s="107" t="s">
        <v>577</v>
      </c>
      <c r="E102" s="107" t="s">
        <v>646</v>
      </c>
      <c r="F102" s="107" t="s">
        <v>646</v>
      </c>
      <c r="G102" s="107" t="s">
        <v>646</v>
      </c>
      <c r="J102" s="106">
        <v>3432781</v>
      </c>
      <c r="K102" s="110">
        <f t="shared" si="5"/>
        <v>3673075.67</v>
      </c>
      <c r="L102" s="110">
        <f t="shared" si="6"/>
        <v>0.33000000007450581</v>
      </c>
    </row>
    <row r="103" spans="1:12" s="108" customFormat="1" ht="14.25" thickBot="1" x14ac:dyDescent="0.25">
      <c r="A103" s="105" t="s">
        <v>540</v>
      </c>
      <c r="B103" s="106">
        <v>13118696</v>
      </c>
      <c r="C103" s="107">
        <f t="shared" si="7"/>
        <v>1</v>
      </c>
      <c r="D103" s="107" t="s">
        <v>646</v>
      </c>
      <c r="E103" s="107" t="s">
        <v>352</v>
      </c>
      <c r="F103" s="107" t="s">
        <v>646</v>
      </c>
      <c r="G103" s="107" t="s">
        <v>646</v>
      </c>
      <c r="J103" s="106">
        <v>12260463</v>
      </c>
      <c r="K103" s="110">
        <f t="shared" si="5"/>
        <v>13118695.41</v>
      </c>
      <c r="L103" s="110">
        <f t="shared" si="6"/>
        <v>0.58999999985098839</v>
      </c>
    </row>
    <row r="104" spans="1:12" s="108" customFormat="1" ht="14.25" thickBot="1" x14ac:dyDescent="0.25">
      <c r="A104" s="105" t="s">
        <v>662</v>
      </c>
      <c r="B104" s="106">
        <v>10091042</v>
      </c>
      <c r="C104" s="107">
        <f t="shared" si="7"/>
        <v>1</v>
      </c>
      <c r="D104" s="107" t="s">
        <v>646</v>
      </c>
      <c r="E104" s="107" t="s">
        <v>646</v>
      </c>
      <c r="F104" s="107" t="s">
        <v>646</v>
      </c>
      <c r="G104" s="107" t="s">
        <v>351</v>
      </c>
      <c r="J104" s="106">
        <v>9430880</v>
      </c>
      <c r="K104" s="110">
        <f t="shared" si="5"/>
        <v>10091041.6</v>
      </c>
      <c r="L104" s="110">
        <f t="shared" si="6"/>
        <v>0.40000000037252903</v>
      </c>
    </row>
    <row r="105" spans="1:12" s="108" customFormat="1" ht="14.25" thickBot="1" x14ac:dyDescent="0.25">
      <c r="A105" s="105" t="s">
        <v>583</v>
      </c>
      <c r="B105" s="112">
        <v>13118696</v>
      </c>
      <c r="C105" s="107">
        <f t="shared" si="7"/>
        <v>1</v>
      </c>
      <c r="D105" s="107" t="s">
        <v>646</v>
      </c>
      <c r="E105" s="107" t="s">
        <v>646</v>
      </c>
      <c r="F105" s="107" t="s">
        <v>350</v>
      </c>
      <c r="G105" s="107" t="s">
        <v>646</v>
      </c>
      <c r="J105" s="112">
        <v>12260463</v>
      </c>
      <c r="K105" s="110">
        <f t="shared" si="5"/>
        <v>13118695.41</v>
      </c>
      <c r="L105" s="110">
        <f t="shared" si="6"/>
        <v>0.58999999985098839</v>
      </c>
    </row>
    <row r="106" spans="1:12" s="108" customFormat="1" ht="14.25" thickBot="1" x14ac:dyDescent="0.25">
      <c r="A106" s="105" t="s">
        <v>546</v>
      </c>
      <c r="B106" s="106">
        <v>11768725</v>
      </c>
      <c r="C106" s="107">
        <f t="shared" si="7"/>
        <v>1</v>
      </c>
      <c r="D106" s="107" t="s">
        <v>646</v>
      </c>
      <c r="E106" s="107" t="s">
        <v>352</v>
      </c>
      <c r="F106" s="107" t="s">
        <v>646</v>
      </c>
      <c r="G106" s="107" t="s">
        <v>646</v>
      </c>
      <c r="J106" s="106">
        <v>10998808</v>
      </c>
      <c r="K106" s="110">
        <f t="shared" si="5"/>
        <v>11768724.560000001</v>
      </c>
      <c r="L106" s="110">
        <f t="shared" si="6"/>
        <v>0.43999999947845936</v>
      </c>
    </row>
    <row r="107" spans="1:12" s="108" customFormat="1" ht="14.25" thickBot="1" x14ac:dyDescent="0.25">
      <c r="A107" s="105" t="s">
        <v>642</v>
      </c>
      <c r="B107" s="112">
        <v>10091042</v>
      </c>
      <c r="C107" s="107">
        <f t="shared" si="7"/>
        <v>1</v>
      </c>
      <c r="D107" s="107" t="s">
        <v>646</v>
      </c>
      <c r="E107" s="107" t="s">
        <v>646</v>
      </c>
      <c r="F107" s="107" t="s">
        <v>646</v>
      </c>
      <c r="G107" s="107" t="s">
        <v>351</v>
      </c>
      <c r="J107" s="112">
        <v>9430880</v>
      </c>
      <c r="K107" s="110">
        <f t="shared" si="5"/>
        <v>10091041.6</v>
      </c>
      <c r="L107" s="110">
        <f t="shared" si="6"/>
        <v>0.40000000037252903</v>
      </c>
    </row>
    <row r="108" spans="1:12" s="108" customFormat="1" ht="14.25" thickBot="1" x14ac:dyDescent="0.25">
      <c r="A108" s="105" t="s">
        <v>581</v>
      </c>
      <c r="B108" s="112">
        <v>13118696</v>
      </c>
      <c r="C108" s="107">
        <f t="shared" si="7"/>
        <v>1</v>
      </c>
      <c r="D108" s="107" t="s">
        <v>646</v>
      </c>
      <c r="E108" s="107" t="s">
        <v>646</v>
      </c>
      <c r="F108" s="107" t="s">
        <v>350</v>
      </c>
      <c r="G108" s="107" t="s">
        <v>646</v>
      </c>
      <c r="J108" s="112">
        <v>12260463</v>
      </c>
      <c r="K108" s="110">
        <f t="shared" si="5"/>
        <v>13118695.41</v>
      </c>
      <c r="L108" s="110">
        <f t="shared" si="6"/>
        <v>0.58999999985098839</v>
      </c>
    </row>
    <row r="109" spans="1:12" s="108" customFormat="1" ht="14.25" thickBot="1" x14ac:dyDescent="0.25">
      <c r="A109" s="105" t="s">
        <v>588</v>
      </c>
      <c r="B109" s="106">
        <v>2491836</v>
      </c>
      <c r="C109" s="107">
        <f t="shared" si="7"/>
        <v>1</v>
      </c>
      <c r="D109" s="107" t="s">
        <v>646</v>
      </c>
      <c r="E109" s="107" t="s">
        <v>352</v>
      </c>
      <c r="F109" s="107" t="s">
        <v>646</v>
      </c>
      <c r="G109" s="111" t="s">
        <v>646</v>
      </c>
      <c r="J109" s="106">
        <v>2328818</v>
      </c>
      <c r="K109" s="110">
        <f t="shared" si="5"/>
        <v>2491835.2599999998</v>
      </c>
      <c r="L109" s="110">
        <f t="shared" si="6"/>
        <v>0.74000000022351742</v>
      </c>
    </row>
    <row r="110" spans="1:12" s="108" customFormat="1" ht="14.25" thickBot="1" x14ac:dyDescent="0.25">
      <c r="A110" s="105" t="s">
        <v>547</v>
      </c>
      <c r="B110" s="106">
        <v>2607573</v>
      </c>
      <c r="C110" s="107">
        <f t="shared" si="7"/>
        <v>1</v>
      </c>
      <c r="D110" s="107" t="s">
        <v>646</v>
      </c>
      <c r="E110" s="107" t="s">
        <v>352</v>
      </c>
      <c r="F110" s="107" t="s">
        <v>646</v>
      </c>
      <c r="G110" s="111" t="s">
        <v>646</v>
      </c>
      <c r="J110" s="106">
        <v>2436984</v>
      </c>
      <c r="K110" s="110">
        <f t="shared" si="5"/>
        <v>2607572.88</v>
      </c>
      <c r="L110" s="110">
        <f t="shared" si="6"/>
        <v>0.12000000011175871</v>
      </c>
    </row>
    <row r="111" spans="1:12" s="108" customFormat="1" ht="14.25" thickBot="1" x14ac:dyDescent="0.25">
      <c r="A111" s="105" t="s">
        <v>548</v>
      </c>
      <c r="B111" s="106">
        <v>2748973</v>
      </c>
      <c r="C111" s="107">
        <f t="shared" si="7"/>
        <v>1</v>
      </c>
      <c r="D111" s="107" t="s">
        <v>646</v>
      </c>
      <c r="E111" s="107" t="s">
        <v>352</v>
      </c>
      <c r="F111" s="107" t="s">
        <v>646</v>
      </c>
      <c r="G111" s="111" t="s">
        <v>351</v>
      </c>
      <c r="J111" s="106">
        <v>2569133</v>
      </c>
      <c r="K111" s="110">
        <f t="shared" si="5"/>
        <v>2748972.31</v>
      </c>
      <c r="L111" s="110">
        <f t="shared" si="6"/>
        <v>0.68999999994412065</v>
      </c>
    </row>
    <row r="112" spans="1:12" s="108" customFormat="1" ht="14.25" thickBot="1" x14ac:dyDescent="0.25">
      <c r="A112" s="105" t="s">
        <v>549</v>
      </c>
      <c r="B112" s="106">
        <v>2915041</v>
      </c>
      <c r="C112" s="107">
        <f t="shared" si="7"/>
        <v>1</v>
      </c>
      <c r="D112" s="107" t="s">
        <v>646</v>
      </c>
      <c r="E112" s="107" t="s">
        <v>352</v>
      </c>
      <c r="F112" s="107" t="s">
        <v>646</v>
      </c>
      <c r="G112" s="111" t="s">
        <v>646</v>
      </c>
      <c r="J112" s="106">
        <v>2724337</v>
      </c>
      <c r="K112" s="110">
        <f t="shared" si="5"/>
        <v>2915040.59</v>
      </c>
      <c r="L112" s="110">
        <f t="shared" si="6"/>
        <v>0.41000000014901161</v>
      </c>
    </row>
    <row r="113" spans="1:12" s="108" customFormat="1" ht="14.25" thickBot="1" x14ac:dyDescent="0.25">
      <c r="A113" s="105" t="s">
        <v>550</v>
      </c>
      <c r="B113" s="106">
        <v>3108654</v>
      </c>
      <c r="C113" s="107">
        <f t="shared" si="7"/>
        <v>1</v>
      </c>
      <c r="D113" s="107" t="s">
        <v>646</v>
      </c>
      <c r="E113" s="107" t="s">
        <v>352</v>
      </c>
      <c r="F113" s="107" t="s">
        <v>646</v>
      </c>
      <c r="G113" s="111" t="s">
        <v>351</v>
      </c>
      <c r="J113" s="106">
        <v>2905284</v>
      </c>
      <c r="K113" s="110">
        <f t="shared" si="5"/>
        <v>3108653.88</v>
      </c>
      <c r="L113" s="110">
        <f t="shared" si="6"/>
        <v>0.12000000011175871</v>
      </c>
    </row>
    <row r="114" spans="1:12" s="108" customFormat="1" ht="14.25" thickBot="1" x14ac:dyDescent="0.25">
      <c r="A114" s="105" t="s">
        <v>551</v>
      </c>
      <c r="B114" s="112">
        <v>3222201</v>
      </c>
      <c r="C114" s="107">
        <f t="shared" si="7"/>
        <v>1</v>
      </c>
      <c r="D114" s="107" t="s">
        <v>646</v>
      </c>
      <c r="E114" s="107" t="s">
        <v>352</v>
      </c>
      <c r="F114" s="107" t="s">
        <v>350</v>
      </c>
      <c r="G114" s="111" t="s">
        <v>646</v>
      </c>
      <c r="J114" s="112">
        <v>3011402</v>
      </c>
      <c r="K114" s="110">
        <f t="shared" si="5"/>
        <v>3222200.14</v>
      </c>
      <c r="L114" s="110">
        <f t="shared" si="6"/>
        <v>0.85999999986961484</v>
      </c>
    </row>
    <row r="115" spans="1:12" s="108" customFormat="1" ht="14.25" thickBot="1" x14ac:dyDescent="0.25">
      <c r="A115" s="105" t="s">
        <v>552</v>
      </c>
      <c r="B115" s="106">
        <v>3367598</v>
      </c>
      <c r="C115" s="107">
        <f t="shared" si="7"/>
        <v>1</v>
      </c>
      <c r="D115" s="107" t="s">
        <v>646</v>
      </c>
      <c r="E115" s="107" t="s">
        <v>352</v>
      </c>
      <c r="F115" s="107" t="s">
        <v>350</v>
      </c>
      <c r="G115" s="111" t="s">
        <v>646</v>
      </c>
      <c r="J115" s="106">
        <v>3147287</v>
      </c>
      <c r="K115" s="110">
        <f t="shared" si="5"/>
        <v>3367597.09</v>
      </c>
      <c r="L115" s="110">
        <f t="shared" si="6"/>
        <v>0.91000000014901161</v>
      </c>
    </row>
    <row r="116" spans="1:12" s="108" customFormat="1" ht="14.25" thickBot="1" x14ac:dyDescent="0.25">
      <c r="A116" s="105" t="s">
        <v>553</v>
      </c>
      <c r="B116" s="106">
        <v>3804925</v>
      </c>
      <c r="C116" s="107">
        <f t="shared" si="7"/>
        <v>1</v>
      </c>
      <c r="D116" s="107" t="s">
        <v>646</v>
      </c>
      <c r="E116" s="107" t="s">
        <v>352</v>
      </c>
      <c r="F116" s="107" t="s">
        <v>646</v>
      </c>
      <c r="G116" s="111" t="s">
        <v>646</v>
      </c>
      <c r="J116" s="106">
        <v>3556004</v>
      </c>
      <c r="K116" s="110">
        <f t="shared" si="5"/>
        <v>3804924.2800000003</v>
      </c>
      <c r="L116" s="110">
        <f t="shared" si="6"/>
        <v>0.71999999973922968</v>
      </c>
    </row>
    <row r="117" spans="1:12" s="108" customFormat="1" ht="14.25" thickBot="1" x14ac:dyDescent="0.25">
      <c r="A117" s="105" t="s">
        <v>582</v>
      </c>
      <c r="B117" s="106">
        <v>4073262</v>
      </c>
      <c r="C117" s="107">
        <f t="shared" si="7"/>
        <v>1</v>
      </c>
      <c r="D117" s="107" t="s">
        <v>646</v>
      </c>
      <c r="E117" s="107" t="s">
        <v>646</v>
      </c>
      <c r="F117" s="107" t="s">
        <v>350</v>
      </c>
      <c r="G117" s="111" t="s">
        <v>646</v>
      </c>
      <c r="J117" s="106">
        <v>3806786</v>
      </c>
      <c r="K117" s="110">
        <f t="shared" si="5"/>
        <v>4073261.02</v>
      </c>
      <c r="L117" s="110">
        <f t="shared" si="6"/>
        <v>0.97999999998137355</v>
      </c>
    </row>
    <row r="118" spans="1:12" s="108" customFormat="1" ht="14.25" thickBot="1" x14ac:dyDescent="0.25">
      <c r="A118" s="105" t="s">
        <v>604</v>
      </c>
      <c r="B118" s="106">
        <v>2491836</v>
      </c>
      <c r="C118" s="107">
        <f t="shared" si="7"/>
        <v>1</v>
      </c>
      <c r="D118" s="107" t="s">
        <v>577</v>
      </c>
      <c r="E118" s="107" t="s">
        <v>646</v>
      </c>
      <c r="F118" s="107" t="s">
        <v>646</v>
      </c>
      <c r="G118" s="111" t="s">
        <v>646</v>
      </c>
      <c r="J118" s="106">
        <v>2328818</v>
      </c>
      <c r="K118" s="110">
        <f t="shared" si="5"/>
        <v>2491835.2599999998</v>
      </c>
      <c r="L118" s="110">
        <f t="shared" si="6"/>
        <v>0.74000000022351742</v>
      </c>
    </row>
    <row r="119" spans="1:12" s="108" customFormat="1" ht="14.25" thickBot="1" x14ac:dyDescent="0.25">
      <c r="A119" s="105" t="s">
        <v>536</v>
      </c>
      <c r="B119" s="106">
        <v>3222201</v>
      </c>
      <c r="C119" s="107">
        <f t="shared" si="7"/>
        <v>1</v>
      </c>
      <c r="D119" s="107" t="s">
        <v>577</v>
      </c>
      <c r="E119" s="107" t="s">
        <v>646</v>
      </c>
      <c r="F119" s="107" t="s">
        <v>646</v>
      </c>
      <c r="G119" s="111" t="s">
        <v>646</v>
      </c>
      <c r="J119" s="106">
        <v>3011402</v>
      </c>
      <c r="K119" s="110">
        <f t="shared" si="5"/>
        <v>3222200.14</v>
      </c>
      <c r="L119" s="110">
        <f t="shared" si="6"/>
        <v>0.85999999986961484</v>
      </c>
    </row>
    <row r="120" spans="1:12" s="108" customFormat="1" ht="14.25" thickBot="1" x14ac:dyDescent="0.25">
      <c r="A120" s="105" t="s">
        <v>537</v>
      </c>
      <c r="B120" s="106">
        <v>3804925</v>
      </c>
      <c r="C120" s="107">
        <f t="shared" si="7"/>
        <v>1</v>
      </c>
      <c r="D120" s="107" t="s">
        <v>577</v>
      </c>
      <c r="E120" s="107" t="s">
        <v>646</v>
      </c>
      <c r="F120" s="107" t="s">
        <v>646</v>
      </c>
      <c r="G120" s="111" t="s">
        <v>646</v>
      </c>
      <c r="J120" s="106">
        <v>3556004</v>
      </c>
      <c r="K120" s="110">
        <f t="shared" si="5"/>
        <v>3804924.2800000003</v>
      </c>
      <c r="L120" s="110">
        <f t="shared" si="6"/>
        <v>0.71999999973922968</v>
      </c>
    </row>
    <row r="121" spans="1:12" s="108" customFormat="1" ht="14.25" thickBot="1" x14ac:dyDescent="0.25">
      <c r="A121" s="105" t="s">
        <v>538</v>
      </c>
      <c r="B121" s="106">
        <v>4073262</v>
      </c>
      <c r="C121" s="107">
        <f t="shared" si="7"/>
        <v>1</v>
      </c>
      <c r="D121" s="107" t="s">
        <v>577</v>
      </c>
      <c r="E121" s="107" t="s">
        <v>646</v>
      </c>
      <c r="F121" s="107" t="s">
        <v>646</v>
      </c>
      <c r="G121" s="111" t="s">
        <v>646</v>
      </c>
      <c r="J121" s="106">
        <v>3806786</v>
      </c>
      <c r="K121" s="110">
        <f t="shared" si="5"/>
        <v>4073261.02</v>
      </c>
      <c r="L121" s="110">
        <f t="shared" si="6"/>
        <v>0.97999999998137355</v>
      </c>
    </row>
    <row r="122" spans="1:12" s="108" customFormat="1" ht="14.25" thickBot="1" x14ac:dyDescent="0.25">
      <c r="A122" s="105" t="s">
        <v>539</v>
      </c>
      <c r="B122" s="106">
        <v>4476171</v>
      </c>
      <c r="C122" s="107">
        <f t="shared" si="7"/>
        <v>1</v>
      </c>
      <c r="D122" s="107" t="s">
        <v>577</v>
      </c>
      <c r="E122" s="107" t="s">
        <v>646</v>
      </c>
      <c r="F122" s="107" t="s">
        <v>646</v>
      </c>
      <c r="G122" s="111" t="s">
        <v>646</v>
      </c>
      <c r="J122" s="106">
        <v>4183337</v>
      </c>
      <c r="K122" s="110">
        <f t="shared" si="5"/>
        <v>4476170.59</v>
      </c>
      <c r="L122" s="110">
        <f t="shared" si="6"/>
        <v>0.41000000014901161</v>
      </c>
    </row>
    <row r="123" spans="1:12" s="108" customFormat="1" ht="14.25" thickBot="1" x14ac:dyDescent="0.25">
      <c r="A123" s="105" t="s">
        <v>589</v>
      </c>
      <c r="B123" s="112">
        <v>2208264</v>
      </c>
      <c r="C123" s="107">
        <f t="shared" si="7"/>
        <v>1</v>
      </c>
      <c r="D123" s="107" t="s">
        <v>646</v>
      </c>
      <c r="E123" s="107" t="s">
        <v>352</v>
      </c>
      <c r="F123" s="107" t="s">
        <v>646</v>
      </c>
      <c r="G123" s="107" t="s">
        <v>646</v>
      </c>
      <c r="J123" s="112">
        <v>2063798</v>
      </c>
      <c r="K123" s="110">
        <f t="shared" si="5"/>
        <v>2208263.86</v>
      </c>
      <c r="L123" s="110">
        <f t="shared" si="6"/>
        <v>0.14000000013038516</v>
      </c>
    </row>
    <row r="124" spans="1:12" s="108" customFormat="1" ht="14.25" thickBot="1" x14ac:dyDescent="0.25">
      <c r="A124" s="105" t="s">
        <v>590</v>
      </c>
      <c r="B124" s="106">
        <v>2491836</v>
      </c>
      <c r="C124" s="107">
        <f t="shared" si="7"/>
        <v>1</v>
      </c>
      <c r="D124" s="107" t="s">
        <v>646</v>
      </c>
      <c r="E124" s="107" t="s">
        <v>352</v>
      </c>
      <c r="F124" s="107" t="s">
        <v>646</v>
      </c>
      <c r="G124" s="107" t="s">
        <v>646</v>
      </c>
      <c r="J124" s="106">
        <v>2328818</v>
      </c>
      <c r="K124" s="110">
        <f t="shared" si="5"/>
        <v>2491835.2599999998</v>
      </c>
      <c r="L124" s="110">
        <f t="shared" si="6"/>
        <v>0.74000000022351742</v>
      </c>
    </row>
    <row r="125" spans="1:12" s="108" customFormat="1" ht="14.25" thickBot="1" x14ac:dyDescent="0.25">
      <c r="A125" s="105" t="s">
        <v>554</v>
      </c>
      <c r="B125" s="106">
        <v>2607573</v>
      </c>
      <c r="C125" s="107">
        <f t="shared" si="7"/>
        <v>1</v>
      </c>
      <c r="D125" s="107" t="s">
        <v>646</v>
      </c>
      <c r="E125" s="107" t="s">
        <v>352</v>
      </c>
      <c r="F125" s="107" t="s">
        <v>646</v>
      </c>
      <c r="G125" s="107" t="s">
        <v>646</v>
      </c>
      <c r="J125" s="106">
        <v>2436984</v>
      </c>
      <c r="K125" s="110">
        <f t="shared" si="5"/>
        <v>2607572.88</v>
      </c>
      <c r="L125" s="110">
        <f t="shared" si="6"/>
        <v>0.12000000011175871</v>
      </c>
    </row>
    <row r="126" spans="1:12" s="108" customFormat="1" ht="14.25" thickBot="1" x14ac:dyDescent="0.25">
      <c r="A126" s="105" t="s">
        <v>555</v>
      </c>
      <c r="B126" s="106">
        <v>2748973</v>
      </c>
      <c r="C126" s="107">
        <f t="shared" si="7"/>
        <v>1</v>
      </c>
      <c r="D126" s="107" t="s">
        <v>646</v>
      </c>
      <c r="E126" s="107" t="s">
        <v>352</v>
      </c>
      <c r="F126" s="107" t="s">
        <v>646</v>
      </c>
      <c r="G126" s="107" t="s">
        <v>646</v>
      </c>
      <c r="J126" s="106">
        <v>2569133</v>
      </c>
      <c r="K126" s="110">
        <f t="shared" si="5"/>
        <v>2748972.31</v>
      </c>
      <c r="L126" s="110">
        <f t="shared" si="6"/>
        <v>0.68999999994412065</v>
      </c>
    </row>
    <row r="127" spans="1:12" s="108" customFormat="1" ht="14.25" thickBot="1" x14ac:dyDescent="0.25">
      <c r="A127" s="105" t="s">
        <v>556</v>
      </c>
      <c r="B127" s="106">
        <v>2915041</v>
      </c>
      <c r="C127" s="107">
        <f t="shared" si="7"/>
        <v>1</v>
      </c>
      <c r="D127" s="107" t="s">
        <v>646</v>
      </c>
      <c r="E127" s="107" t="s">
        <v>352</v>
      </c>
      <c r="F127" s="107" t="s">
        <v>646</v>
      </c>
      <c r="G127" s="107" t="s">
        <v>646</v>
      </c>
      <c r="J127" s="106">
        <v>2724337</v>
      </c>
      <c r="K127" s="110">
        <f t="shared" si="5"/>
        <v>2915040.59</v>
      </c>
      <c r="L127" s="110">
        <f t="shared" si="6"/>
        <v>0.41000000014901161</v>
      </c>
    </row>
  </sheetData>
  <sheetProtection algorithmName="SHA-512" hashValue="d+FVD8NmKTFmO5mW/WQ7QqkafJ0ahZDaC00JEqedO64WsQpAYrLYrAkwly9oINq2XhADK81KeJvfo8LswPeTBw==" saltValue="Dye68bMi0g8NyIdYOFp/jg==" spinCount="100000" sheet="1" objects="1" scenarios="1"/>
  <autoFilter ref="A1:G127" xr:uid="{1E0D6C49-8B68-4687-96A6-D7CD3ACA97CA}"/>
  <sortState xmlns:xlrd2="http://schemas.microsoft.com/office/spreadsheetml/2017/richdata2" ref="A2:G158">
    <sortCondition ref="A1:A158"/>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000"/>
  <sheetViews>
    <sheetView topLeftCell="A16" zoomScale="130" zoomScaleNormal="130" workbookViewId="0">
      <selection activeCell="C18" sqref="C18"/>
    </sheetView>
  </sheetViews>
  <sheetFormatPr baseColWidth="10" defaultColWidth="14.42578125" defaultRowHeight="15" customHeight="1" x14ac:dyDescent="0.2"/>
  <cols>
    <col min="1" max="6" width="10" customWidth="1"/>
    <col min="9" max="9" width="20.5703125" customWidth="1"/>
  </cols>
  <sheetData>
    <row r="1" spans="2:11" ht="12.75" customHeight="1" x14ac:dyDescent="0.2">
      <c r="B1" s="6" t="s">
        <v>460</v>
      </c>
    </row>
    <row r="2" spans="2:11" ht="12.75" customHeight="1" x14ac:dyDescent="0.25">
      <c r="B2" s="6" t="s">
        <v>326</v>
      </c>
      <c r="I2" s="4" t="s">
        <v>14</v>
      </c>
      <c r="J2" s="2"/>
      <c r="K2" s="2" t="s">
        <v>15</v>
      </c>
    </row>
    <row r="3" spans="2:11" ht="12.75" customHeight="1" x14ac:dyDescent="0.25">
      <c r="B3" s="6" t="s">
        <v>0</v>
      </c>
      <c r="I3" s="2" t="s">
        <v>17</v>
      </c>
      <c r="J3" s="2"/>
      <c r="K3" s="2">
        <v>3</v>
      </c>
    </row>
    <row r="4" spans="2:11" ht="12.75" customHeight="1" x14ac:dyDescent="0.25">
      <c r="B4" s="6" t="s">
        <v>345</v>
      </c>
      <c r="I4" s="2" t="s">
        <v>19</v>
      </c>
      <c r="J4" s="2"/>
      <c r="K4" s="2">
        <v>3</v>
      </c>
    </row>
    <row r="5" spans="2:11" ht="12.75" customHeight="1" x14ac:dyDescent="0.25">
      <c r="B5" s="6" t="s">
        <v>346</v>
      </c>
      <c r="I5" s="2" t="s">
        <v>21</v>
      </c>
      <c r="J5" s="2"/>
      <c r="K5" s="2">
        <v>3</v>
      </c>
    </row>
    <row r="6" spans="2:11" ht="12.75" customHeight="1" x14ac:dyDescent="0.25">
      <c r="B6" s="6" t="s">
        <v>347</v>
      </c>
      <c r="I6" s="2" t="s">
        <v>23</v>
      </c>
      <c r="J6" s="2"/>
      <c r="K6" s="2">
        <v>3</v>
      </c>
    </row>
    <row r="7" spans="2:11" ht="12.75" customHeight="1" x14ac:dyDescent="0.25">
      <c r="B7" s="6"/>
      <c r="I7" s="2" t="s">
        <v>25</v>
      </c>
      <c r="J7" s="2"/>
      <c r="K7" s="2">
        <v>2</v>
      </c>
    </row>
    <row r="8" spans="2:11" ht="12.75" customHeight="1" x14ac:dyDescent="0.25">
      <c r="I8" s="2" t="s">
        <v>27</v>
      </c>
      <c r="J8" s="2"/>
      <c r="K8" s="2">
        <v>1</v>
      </c>
    </row>
    <row r="9" spans="2:11" ht="12.75" customHeight="1" x14ac:dyDescent="0.25">
      <c r="B9" s="6" t="s">
        <v>461</v>
      </c>
      <c r="I9" s="2" t="s">
        <v>29</v>
      </c>
      <c r="J9" s="2"/>
      <c r="K9" s="2">
        <v>1</v>
      </c>
    </row>
    <row r="10" spans="2:11" ht="12.75" customHeight="1" x14ac:dyDescent="0.25">
      <c r="B10" s="10" t="s">
        <v>329</v>
      </c>
      <c r="I10" s="2" t="s">
        <v>31</v>
      </c>
      <c r="J10" s="2"/>
      <c r="K10" s="2">
        <v>1</v>
      </c>
    </row>
    <row r="11" spans="2:11" ht="12.75" customHeight="1" x14ac:dyDescent="0.25">
      <c r="B11" s="6" t="s">
        <v>311</v>
      </c>
      <c r="I11" s="2" t="s">
        <v>33</v>
      </c>
      <c r="J11" s="2"/>
      <c r="K11" s="2">
        <v>3</v>
      </c>
    </row>
    <row r="12" spans="2:11" ht="12.75" customHeight="1" x14ac:dyDescent="0.25">
      <c r="B12" s="6" t="s">
        <v>340</v>
      </c>
      <c r="I12" s="2" t="s">
        <v>35</v>
      </c>
      <c r="J12" s="2"/>
      <c r="K12" s="2">
        <v>2</v>
      </c>
    </row>
    <row r="13" spans="2:11" ht="12.75" customHeight="1" x14ac:dyDescent="0.25">
      <c r="I13" s="2" t="s">
        <v>37</v>
      </c>
      <c r="J13" s="2"/>
      <c r="K13" s="2">
        <v>3</v>
      </c>
    </row>
    <row r="14" spans="2:11" ht="12.75" customHeight="1" x14ac:dyDescent="0.25">
      <c r="I14" s="2" t="s">
        <v>38</v>
      </c>
      <c r="J14" s="2"/>
      <c r="K14" s="2">
        <v>3</v>
      </c>
    </row>
    <row r="15" spans="2:11" ht="12.75" customHeight="1" x14ac:dyDescent="0.25">
      <c r="B15" s="6" t="s">
        <v>461</v>
      </c>
      <c r="I15" s="2" t="s">
        <v>39</v>
      </c>
      <c r="J15" s="2"/>
      <c r="K15" s="2">
        <v>1</v>
      </c>
    </row>
    <row r="16" spans="2:11" ht="12.75" customHeight="1" x14ac:dyDescent="0.25">
      <c r="B16" s="10" t="s">
        <v>329</v>
      </c>
      <c r="I16" s="2" t="s">
        <v>40</v>
      </c>
      <c r="J16" s="2"/>
      <c r="K16" s="2">
        <v>3</v>
      </c>
    </row>
    <row r="17" spans="2:11" ht="12.75" customHeight="1" x14ac:dyDescent="0.25">
      <c r="B17" s="6" t="s">
        <v>311</v>
      </c>
      <c r="I17" s="2" t="s">
        <v>42</v>
      </c>
      <c r="J17" s="2"/>
      <c r="K17" s="2">
        <v>3</v>
      </c>
    </row>
    <row r="18" spans="2:11" ht="12.75" customHeight="1" x14ac:dyDescent="0.25">
      <c r="B18" s="6" t="s">
        <v>340</v>
      </c>
      <c r="I18" s="2" t="s">
        <v>44</v>
      </c>
      <c r="J18" s="2"/>
      <c r="K18" s="2">
        <v>3</v>
      </c>
    </row>
    <row r="19" spans="2:11" ht="12.75" customHeight="1" x14ac:dyDescent="0.25">
      <c r="I19" s="2" t="s">
        <v>46</v>
      </c>
      <c r="J19" s="2"/>
      <c r="K19" s="2">
        <v>1</v>
      </c>
    </row>
    <row r="20" spans="2:11" ht="12.75" customHeight="1" x14ac:dyDescent="0.25">
      <c r="I20" s="2" t="s">
        <v>48</v>
      </c>
      <c r="J20" s="2"/>
      <c r="K20" s="2">
        <v>3</v>
      </c>
    </row>
    <row r="21" spans="2:11" ht="12.75" customHeight="1" x14ac:dyDescent="0.25">
      <c r="B21" s="2" t="s">
        <v>463</v>
      </c>
      <c r="I21" s="2" t="s">
        <v>50</v>
      </c>
      <c r="J21" s="2"/>
      <c r="K21" s="2">
        <v>3</v>
      </c>
    </row>
    <row r="22" spans="2:11" ht="12.75" customHeight="1" x14ac:dyDescent="0.25">
      <c r="I22" s="2" t="s">
        <v>52</v>
      </c>
      <c r="J22" s="2"/>
      <c r="K22" s="2">
        <v>1</v>
      </c>
    </row>
    <row r="23" spans="2:11" ht="12.75" customHeight="1" x14ac:dyDescent="0.25">
      <c r="B23" s="6" t="s">
        <v>468</v>
      </c>
      <c r="I23" s="2" t="s">
        <v>54</v>
      </c>
      <c r="J23" s="2"/>
      <c r="K23" s="2">
        <v>3</v>
      </c>
    </row>
    <row r="24" spans="2:11" ht="12.75" customHeight="1" x14ac:dyDescent="0.25">
      <c r="I24" s="2" t="s">
        <v>57</v>
      </c>
      <c r="J24" s="2"/>
      <c r="K24" s="2">
        <v>3</v>
      </c>
    </row>
    <row r="25" spans="2:11" ht="12.75" customHeight="1" x14ac:dyDescent="0.25">
      <c r="I25" s="2" t="s">
        <v>59</v>
      </c>
      <c r="J25" s="2"/>
      <c r="K25" s="2">
        <v>1</v>
      </c>
    </row>
    <row r="26" spans="2:11" ht="12.75" customHeight="1" x14ac:dyDescent="0.25">
      <c r="I26" s="2" t="s">
        <v>61</v>
      </c>
      <c r="J26" s="2"/>
      <c r="K26" s="2">
        <v>2</v>
      </c>
    </row>
    <row r="27" spans="2:11" ht="12.75" customHeight="1" x14ac:dyDescent="0.25">
      <c r="I27" s="2" t="s">
        <v>63</v>
      </c>
      <c r="J27" s="2"/>
      <c r="K27" s="2">
        <v>2</v>
      </c>
    </row>
    <row r="28" spans="2:11" ht="12.75" customHeight="1" x14ac:dyDescent="0.25">
      <c r="B28" s="6"/>
      <c r="I28" s="2" t="s">
        <v>65</v>
      </c>
      <c r="J28" s="2"/>
      <c r="K28" s="2">
        <v>1</v>
      </c>
    </row>
    <row r="29" spans="2:11" ht="12.75" customHeight="1" x14ac:dyDescent="0.25">
      <c r="B29" s="6"/>
      <c r="I29" s="2" t="s">
        <v>67</v>
      </c>
      <c r="J29" s="2"/>
      <c r="K29" s="2">
        <v>3</v>
      </c>
    </row>
    <row r="30" spans="2:11" ht="12.75" customHeight="1" x14ac:dyDescent="0.25">
      <c r="B30" s="6"/>
      <c r="I30" s="2" t="s">
        <v>69</v>
      </c>
      <c r="J30" s="2"/>
      <c r="K30" s="2">
        <v>2</v>
      </c>
    </row>
    <row r="31" spans="2:11" ht="12.75" customHeight="1" x14ac:dyDescent="0.25">
      <c r="I31" s="2" t="s">
        <v>71</v>
      </c>
      <c r="J31" s="2"/>
      <c r="K31" s="2">
        <v>2</v>
      </c>
    </row>
    <row r="32" spans="2:11" ht="12.75" customHeight="1" x14ac:dyDescent="0.25">
      <c r="I32" s="2" t="s">
        <v>73</v>
      </c>
      <c r="J32" s="2"/>
      <c r="K32" s="2">
        <v>3</v>
      </c>
    </row>
    <row r="33" spans="9:11" ht="12.75" customHeight="1" x14ac:dyDescent="0.25">
      <c r="I33" s="2" t="s">
        <v>75</v>
      </c>
      <c r="J33" s="2"/>
      <c r="K33" s="2">
        <v>3</v>
      </c>
    </row>
    <row r="34" spans="9:11" ht="12.75" customHeight="1" x14ac:dyDescent="0.25">
      <c r="I34" s="2" t="s">
        <v>77</v>
      </c>
      <c r="J34" s="2"/>
      <c r="K34" s="2">
        <v>2</v>
      </c>
    </row>
    <row r="35" spans="9:11" ht="12.75" customHeight="1" x14ac:dyDescent="0.25">
      <c r="I35" s="2" t="s">
        <v>79</v>
      </c>
      <c r="J35" s="2"/>
      <c r="K35" s="2">
        <v>2</v>
      </c>
    </row>
    <row r="36" spans="9:11" ht="12.75" customHeight="1" x14ac:dyDescent="0.25">
      <c r="I36" s="2" t="s">
        <v>81</v>
      </c>
      <c r="J36" s="2"/>
      <c r="K36" s="2">
        <v>3</v>
      </c>
    </row>
    <row r="37" spans="9:11" ht="12.75" customHeight="1" x14ac:dyDescent="0.25">
      <c r="I37" s="2" t="s">
        <v>83</v>
      </c>
      <c r="J37" s="2"/>
      <c r="K37" s="2">
        <v>2</v>
      </c>
    </row>
    <row r="38" spans="9:11" ht="12.75" customHeight="1" x14ac:dyDescent="0.25">
      <c r="I38" s="2" t="s">
        <v>85</v>
      </c>
      <c r="J38" s="2"/>
      <c r="K38" s="2">
        <v>3</v>
      </c>
    </row>
    <row r="39" spans="9:11" ht="12.75" customHeight="1" x14ac:dyDescent="0.25">
      <c r="I39" s="2" t="s">
        <v>87</v>
      </c>
      <c r="J39" s="2"/>
      <c r="K39" s="2">
        <v>2</v>
      </c>
    </row>
    <row r="40" spans="9:11" ht="12.75" customHeight="1" x14ac:dyDescent="0.25">
      <c r="I40" s="2" t="s">
        <v>89</v>
      </c>
      <c r="J40" s="2"/>
      <c r="K40" s="2">
        <v>2</v>
      </c>
    </row>
    <row r="41" spans="9:11" ht="12.75" customHeight="1" x14ac:dyDescent="0.25">
      <c r="I41" s="2" t="s">
        <v>91</v>
      </c>
      <c r="J41" s="2"/>
      <c r="K41" s="2">
        <v>2</v>
      </c>
    </row>
    <row r="42" spans="9:11" ht="12.75" customHeight="1" x14ac:dyDescent="0.25">
      <c r="I42" s="2" t="s">
        <v>93</v>
      </c>
      <c r="J42" s="2"/>
      <c r="K42" s="2">
        <v>2</v>
      </c>
    </row>
    <row r="43" spans="9:11" ht="12.75" customHeight="1" x14ac:dyDescent="0.25">
      <c r="I43" s="2" t="s">
        <v>95</v>
      </c>
      <c r="J43" s="2"/>
      <c r="K43" s="2">
        <v>3</v>
      </c>
    </row>
    <row r="44" spans="9:11" ht="12.75" customHeight="1" x14ac:dyDescent="0.25">
      <c r="I44" s="2" t="s">
        <v>97</v>
      </c>
      <c r="J44" s="2"/>
      <c r="K44" s="2">
        <v>3</v>
      </c>
    </row>
    <row r="45" spans="9:11" ht="12.75" customHeight="1" x14ac:dyDescent="0.25">
      <c r="I45" s="2" t="s">
        <v>99</v>
      </c>
      <c r="J45" s="2"/>
      <c r="K45" s="2">
        <v>2</v>
      </c>
    </row>
    <row r="46" spans="9:11" ht="12.75" customHeight="1" x14ac:dyDescent="0.25">
      <c r="I46" s="2" t="s">
        <v>101</v>
      </c>
      <c r="J46" s="2"/>
      <c r="K46" s="2">
        <v>2</v>
      </c>
    </row>
    <row r="47" spans="9:11" ht="12.75" customHeight="1" x14ac:dyDescent="0.25">
      <c r="I47" s="2" t="s">
        <v>103</v>
      </c>
      <c r="J47" s="2"/>
      <c r="K47" s="2">
        <v>3</v>
      </c>
    </row>
    <row r="48" spans="9:11" ht="12.75" customHeight="1" x14ac:dyDescent="0.25">
      <c r="I48" s="2" t="s">
        <v>105</v>
      </c>
      <c r="J48" s="2"/>
      <c r="K48" s="2">
        <v>3</v>
      </c>
    </row>
    <row r="49" spans="9:11" ht="12.75" customHeight="1" x14ac:dyDescent="0.25">
      <c r="I49" s="2" t="s">
        <v>107</v>
      </c>
      <c r="J49" s="2"/>
      <c r="K49" s="2">
        <v>2</v>
      </c>
    </row>
    <row r="50" spans="9:11" ht="12.75" customHeight="1" x14ac:dyDescent="0.25">
      <c r="I50" s="2" t="s">
        <v>109</v>
      </c>
      <c r="J50" s="2"/>
      <c r="K50" s="2">
        <v>1</v>
      </c>
    </row>
    <row r="51" spans="9:11" ht="12.75" customHeight="1" x14ac:dyDescent="0.25">
      <c r="I51" s="2" t="s">
        <v>111</v>
      </c>
      <c r="J51" s="2"/>
      <c r="K51" s="2">
        <v>3</v>
      </c>
    </row>
    <row r="52" spans="9:11" ht="12.75" customHeight="1" x14ac:dyDescent="0.25">
      <c r="I52" s="2" t="s">
        <v>113</v>
      </c>
      <c r="J52" s="2"/>
      <c r="K52" s="2">
        <v>1</v>
      </c>
    </row>
    <row r="53" spans="9:11" ht="12.75" customHeight="1" x14ac:dyDescent="0.25">
      <c r="I53" s="2" t="s">
        <v>115</v>
      </c>
      <c r="J53" s="2"/>
      <c r="K53" s="2">
        <v>3</v>
      </c>
    </row>
    <row r="54" spans="9:11" ht="12.75" customHeight="1" x14ac:dyDescent="0.25">
      <c r="I54" s="2" t="s">
        <v>117</v>
      </c>
      <c r="J54" s="2"/>
      <c r="K54" s="2">
        <v>2</v>
      </c>
    </row>
    <row r="55" spans="9:11" ht="12.75" customHeight="1" x14ac:dyDescent="0.25">
      <c r="I55" s="2" t="s">
        <v>119</v>
      </c>
      <c r="J55" s="2"/>
      <c r="K55" s="2">
        <v>1</v>
      </c>
    </row>
    <row r="56" spans="9:11" ht="12.75" customHeight="1" x14ac:dyDescent="0.25">
      <c r="I56" s="2" t="s">
        <v>121</v>
      </c>
      <c r="J56" s="2"/>
      <c r="K56" s="2">
        <v>1</v>
      </c>
    </row>
    <row r="57" spans="9:11" ht="12.75" customHeight="1" x14ac:dyDescent="0.25">
      <c r="I57" s="2" t="s">
        <v>123</v>
      </c>
      <c r="J57" s="2"/>
      <c r="K57" s="2">
        <v>2</v>
      </c>
    </row>
    <row r="58" spans="9:11" ht="12.75" customHeight="1" x14ac:dyDescent="0.25">
      <c r="I58" s="2" t="s">
        <v>125</v>
      </c>
      <c r="J58" s="2"/>
      <c r="K58" s="2">
        <v>1</v>
      </c>
    </row>
    <row r="59" spans="9:11" ht="12.75" customHeight="1" x14ac:dyDescent="0.25">
      <c r="I59" s="2" t="s">
        <v>127</v>
      </c>
      <c r="J59" s="2"/>
      <c r="K59" s="2">
        <v>3</v>
      </c>
    </row>
    <row r="60" spans="9:11" ht="12.75" customHeight="1" x14ac:dyDescent="0.25">
      <c r="I60" s="2" t="s">
        <v>129</v>
      </c>
      <c r="J60" s="2"/>
      <c r="K60" s="2">
        <v>2</v>
      </c>
    </row>
    <row r="61" spans="9:11" ht="12.75" customHeight="1" x14ac:dyDescent="0.25">
      <c r="I61" s="2" t="s">
        <v>131</v>
      </c>
      <c r="J61" s="2"/>
      <c r="K61" s="2">
        <v>3</v>
      </c>
    </row>
    <row r="62" spans="9:11" ht="12.75" customHeight="1" x14ac:dyDescent="0.25">
      <c r="I62" s="2" t="s">
        <v>133</v>
      </c>
      <c r="J62" s="2"/>
      <c r="K62" s="2">
        <v>3</v>
      </c>
    </row>
    <row r="63" spans="9:11" ht="12.75" customHeight="1" x14ac:dyDescent="0.25">
      <c r="I63" s="2" t="s">
        <v>135</v>
      </c>
      <c r="J63" s="2"/>
      <c r="K63" s="2">
        <v>3</v>
      </c>
    </row>
    <row r="64" spans="9:11" ht="12.75" customHeight="1" x14ac:dyDescent="0.25">
      <c r="I64" s="2" t="s">
        <v>137</v>
      </c>
      <c r="J64" s="2"/>
      <c r="K64" s="2">
        <v>3</v>
      </c>
    </row>
    <row r="65" spans="9:11" ht="12.75" customHeight="1" x14ac:dyDescent="0.25">
      <c r="I65" s="2" t="s">
        <v>139</v>
      </c>
      <c r="J65" s="2"/>
      <c r="K65" s="2">
        <v>2</v>
      </c>
    </row>
    <row r="66" spans="9:11" ht="12.75" customHeight="1" x14ac:dyDescent="0.25">
      <c r="I66" s="2" t="s">
        <v>141</v>
      </c>
      <c r="J66" s="2"/>
      <c r="K66" s="2">
        <v>3</v>
      </c>
    </row>
    <row r="67" spans="9:11" ht="12.75" customHeight="1" x14ac:dyDescent="0.25">
      <c r="I67" s="2" t="s">
        <v>143</v>
      </c>
      <c r="J67" s="2"/>
      <c r="K67" s="2">
        <v>2</v>
      </c>
    </row>
    <row r="68" spans="9:11" ht="12.75" customHeight="1" x14ac:dyDescent="0.25">
      <c r="I68" s="2" t="s">
        <v>145</v>
      </c>
      <c r="J68" s="2"/>
      <c r="K68" s="2">
        <v>3</v>
      </c>
    </row>
    <row r="69" spans="9:11" ht="12.75" customHeight="1" x14ac:dyDescent="0.25">
      <c r="I69" s="2" t="s">
        <v>147</v>
      </c>
      <c r="J69" s="2"/>
      <c r="K69" s="2">
        <v>3</v>
      </c>
    </row>
    <row r="70" spans="9:11" ht="12.75" customHeight="1" x14ac:dyDescent="0.25">
      <c r="I70" s="2" t="s">
        <v>148</v>
      </c>
      <c r="J70" s="2"/>
      <c r="K70" s="2">
        <v>3</v>
      </c>
    </row>
    <row r="71" spans="9:11" ht="12.75" customHeight="1" x14ac:dyDescent="0.25">
      <c r="I71" s="2" t="s">
        <v>149</v>
      </c>
      <c r="J71" s="2"/>
      <c r="K71" s="2">
        <v>3</v>
      </c>
    </row>
    <row r="72" spans="9:11" ht="12.75" customHeight="1" x14ac:dyDescent="0.25">
      <c r="I72" s="2" t="s">
        <v>150</v>
      </c>
      <c r="J72" s="2"/>
      <c r="K72" s="2">
        <v>2</v>
      </c>
    </row>
    <row r="73" spans="9:11" ht="12.75" customHeight="1" x14ac:dyDescent="0.25">
      <c r="I73" s="2" t="s">
        <v>151</v>
      </c>
      <c r="J73" s="2"/>
      <c r="K73" s="2">
        <v>2</v>
      </c>
    </row>
    <row r="74" spans="9:11" ht="12.75" customHeight="1" x14ac:dyDescent="0.25">
      <c r="I74" s="2" t="s">
        <v>152</v>
      </c>
      <c r="J74" s="2"/>
      <c r="K74" s="2">
        <v>3</v>
      </c>
    </row>
    <row r="75" spans="9:11" ht="12.75" customHeight="1" x14ac:dyDescent="0.25">
      <c r="I75" s="2" t="s">
        <v>153</v>
      </c>
      <c r="J75" s="2"/>
      <c r="K75" s="2">
        <v>2</v>
      </c>
    </row>
    <row r="76" spans="9:11" ht="12.75" customHeight="1" x14ac:dyDescent="0.25">
      <c r="I76" s="2" t="s">
        <v>154</v>
      </c>
      <c r="J76" s="2"/>
      <c r="K76" s="2">
        <v>3</v>
      </c>
    </row>
    <row r="77" spans="9:11" ht="12.75" customHeight="1" x14ac:dyDescent="0.25">
      <c r="I77" s="2" t="s">
        <v>155</v>
      </c>
      <c r="J77" s="2"/>
      <c r="K77" s="2">
        <v>1</v>
      </c>
    </row>
    <row r="78" spans="9:11" ht="12.75" customHeight="1" x14ac:dyDescent="0.25">
      <c r="I78" s="2" t="s">
        <v>156</v>
      </c>
      <c r="J78" s="2"/>
      <c r="K78" s="2">
        <v>3</v>
      </c>
    </row>
    <row r="79" spans="9:11" ht="12.75" customHeight="1" x14ac:dyDescent="0.25">
      <c r="I79" s="2" t="s">
        <v>157</v>
      </c>
      <c r="J79" s="2"/>
      <c r="K79" s="2">
        <v>3</v>
      </c>
    </row>
    <row r="80" spans="9:11" ht="12.75" customHeight="1" x14ac:dyDescent="0.25">
      <c r="I80" s="2" t="s">
        <v>158</v>
      </c>
      <c r="J80" s="2"/>
      <c r="K80" s="2">
        <v>1</v>
      </c>
    </row>
    <row r="81" spans="9:11" ht="12.75" customHeight="1" x14ac:dyDescent="0.25">
      <c r="I81" s="2" t="s">
        <v>159</v>
      </c>
      <c r="J81" s="2"/>
      <c r="K81" s="2">
        <v>3</v>
      </c>
    </row>
    <row r="82" spans="9:11" ht="12.75" customHeight="1" x14ac:dyDescent="0.25">
      <c r="I82" s="2" t="s">
        <v>160</v>
      </c>
      <c r="J82" s="2"/>
      <c r="K82" s="2">
        <v>1</v>
      </c>
    </row>
    <row r="83" spans="9:11" ht="12.75" customHeight="1" x14ac:dyDescent="0.25">
      <c r="I83" s="2" t="s">
        <v>161</v>
      </c>
      <c r="J83" s="2"/>
      <c r="K83" s="2">
        <v>1</v>
      </c>
    </row>
    <row r="84" spans="9:11" ht="12.75" customHeight="1" x14ac:dyDescent="0.25">
      <c r="I84" s="2" t="s">
        <v>162</v>
      </c>
      <c r="J84" s="2"/>
      <c r="K84" s="2">
        <v>2</v>
      </c>
    </row>
    <row r="85" spans="9:11" ht="12.75" customHeight="1" x14ac:dyDescent="0.25">
      <c r="I85" s="2" t="s">
        <v>163</v>
      </c>
      <c r="J85" s="2"/>
      <c r="K85" s="2">
        <v>2</v>
      </c>
    </row>
    <row r="86" spans="9:11" ht="12.75" customHeight="1" x14ac:dyDescent="0.25">
      <c r="I86" s="2" t="s">
        <v>164</v>
      </c>
      <c r="J86" s="2"/>
      <c r="K86" s="2">
        <v>2</v>
      </c>
    </row>
    <row r="87" spans="9:11" ht="12.75" customHeight="1" x14ac:dyDescent="0.25">
      <c r="I87" s="2" t="s">
        <v>165</v>
      </c>
      <c r="J87" s="2"/>
      <c r="K87" s="2">
        <v>1</v>
      </c>
    </row>
    <row r="88" spans="9:11" ht="12.75" customHeight="1" x14ac:dyDescent="0.25">
      <c r="I88" s="2" t="s">
        <v>166</v>
      </c>
      <c r="J88" s="2"/>
      <c r="K88" s="2">
        <v>1</v>
      </c>
    </row>
    <row r="89" spans="9:11" ht="12.75" customHeight="1" x14ac:dyDescent="0.25">
      <c r="I89" s="2" t="s">
        <v>167</v>
      </c>
      <c r="J89" s="2"/>
      <c r="K89" s="2">
        <v>3</v>
      </c>
    </row>
    <row r="90" spans="9:11" ht="12.75" customHeight="1" x14ac:dyDescent="0.25">
      <c r="I90" s="2" t="s">
        <v>168</v>
      </c>
      <c r="J90" s="2"/>
      <c r="K90" s="2">
        <v>1</v>
      </c>
    </row>
    <row r="91" spans="9:11" ht="12.75" customHeight="1" x14ac:dyDescent="0.25">
      <c r="I91" s="2" t="s">
        <v>169</v>
      </c>
      <c r="J91" s="2"/>
      <c r="K91" s="2">
        <v>3</v>
      </c>
    </row>
    <row r="92" spans="9:11" ht="12.75" customHeight="1" x14ac:dyDescent="0.25">
      <c r="I92" s="2" t="s">
        <v>170</v>
      </c>
      <c r="J92" s="2"/>
      <c r="K92" s="2">
        <v>3</v>
      </c>
    </row>
    <row r="93" spans="9:11" ht="12.75" customHeight="1" x14ac:dyDescent="0.25">
      <c r="I93" s="2" t="s">
        <v>171</v>
      </c>
      <c r="J93" s="2"/>
      <c r="K93" s="2">
        <v>3</v>
      </c>
    </row>
    <row r="94" spans="9:11" ht="12.75" customHeight="1" x14ac:dyDescent="0.25">
      <c r="I94" s="2" t="s">
        <v>172</v>
      </c>
      <c r="J94" s="2"/>
      <c r="K94" s="2">
        <v>3</v>
      </c>
    </row>
    <row r="95" spans="9:11" ht="12.75" customHeight="1" x14ac:dyDescent="0.25">
      <c r="I95" s="2" t="s">
        <v>173</v>
      </c>
      <c r="J95" s="2"/>
      <c r="K95" s="2">
        <v>3</v>
      </c>
    </row>
    <row r="96" spans="9:11" ht="12.75" customHeight="1" x14ac:dyDescent="0.25">
      <c r="I96" s="2" t="s">
        <v>174</v>
      </c>
      <c r="J96" s="2"/>
      <c r="K96" s="2">
        <v>3</v>
      </c>
    </row>
    <row r="97" spans="9:11" ht="12.75" customHeight="1" x14ac:dyDescent="0.25">
      <c r="I97" s="2" t="s">
        <v>175</v>
      </c>
      <c r="J97" s="2"/>
      <c r="K97" s="2">
        <v>3</v>
      </c>
    </row>
    <row r="98" spans="9:11" ht="12.75" customHeight="1" x14ac:dyDescent="0.25">
      <c r="I98" s="2" t="s">
        <v>176</v>
      </c>
      <c r="J98" s="2"/>
      <c r="K98" s="2">
        <v>1</v>
      </c>
    </row>
    <row r="99" spans="9:11" ht="12.75" customHeight="1" x14ac:dyDescent="0.25">
      <c r="I99" s="2" t="s">
        <v>177</v>
      </c>
      <c r="J99" s="2"/>
      <c r="K99" s="2">
        <v>3</v>
      </c>
    </row>
    <row r="100" spans="9:11" ht="12.75" customHeight="1" x14ac:dyDescent="0.25">
      <c r="I100" s="2" t="s">
        <v>178</v>
      </c>
      <c r="J100" s="2"/>
      <c r="K100" s="2">
        <v>3</v>
      </c>
    </row>
    <row r="101" spans="9:11" ht="12.75" customHeight="1" x14ac:dyDescent="0.25">
      <c r="I101" s="2" t="s">
        <v>179</v>
      </c>
      <c r="J101" s="2"/>
      <c r="K101" s="2">
        <v>3</v>
      </c>
    </row>
    <row r="102" spans="9:11" ht="12.75" customHeight="1" x14ac:dyDescent="0.25">
      <c r="I102" s="2" t="s">
        <v>180</v>
      </c>
      <c r="J102" s="2"/>
      <c r="K102" s="2">
        <v>3</v>
      </c>
    </row>
    <row r="103" spans="9:11" ht="12.75" customHeight="1" x14ac:dyDescent="0.25">
      <c r="I103" s="2" t="s">
        <v>181</v>
      </c>
      <c r="J103" s="2"/>
      <c r="K103" s="2">
        <v>3</v>
      </c>
    </row>
    <row r="104" spans="9:11" ht="12.75" customHeight="1" x14ac:dyDescent="0.25">
      <c r="I104" s="2" t="s">
        <v>182</v>
      </c>
      <c r="J104" s="2"/>
      <c r="K104" s="2">
        <v>1</v>
      </c>
    </row>
    <row r="105" spans="9:11" ht="12.75" customHeight="1" x14ac:dyDescent="0.25">
      <c r="I105" s="2" t="s">
        <v>183</v>
      </c>
      <c r="J105" s="2"/>
      <c r="K105" s="2">
        <v>3</v>
      </c>
    </row>
    <row r="106" spans="9:11" ht="12.75" customHeight="1" x14ac:dyDescent="0.25">
      <c r="I106" s="2" t="s">
        <v>184</v>
      </c>
      <c r="J106" s="2"/>
      <c r="K106" s="2">
        <v>3</v>
      </c>
    </row>
    <row r="107" spans="9:11" ht="12.75" customHeight="1" x14ac:dyDescent="0.25">
      <c r="I107" s="2" t="s">
        <v>185</v>
      </c>
      <c r="J107" s="2"/>
      <c r="K107" s="2">
        <v>3</v>
      </c>
    </row>
    <row r="108" spans="9:11" ht="12.75" customHeight="1" x14ac:dyDescent="0.25">
      <c r="I108" s="2" t="s">
        <v>186</v>
      </c>
      <c r="J108" s="2"/>
      <c r="K108" s="2">
        <v>2</v>
      </c>
    </row>
    <row r="109" spans="9:11" ht="12.75" customHeight="1" x14ac:dyDescent="0.25">
      <c r="I109" s="2" t="s">
        <v>187</v>
      </c>
      <c r="J109" s="2"/>
      <c r="K109" s="2">
        <v>3</v>
      </c>
    </row>
    <row r="110" spans="9:11" ht="12.75" customHeight="1" x14ac:dyDescent="0.25">
      <c r="I110" s="2" t="s">
        <v>188</v>
      </c>
      <c r="J110" s="2"/>
      <c r="K110" s="2">
        <v>3</v>
      </c>
    </row>
    <row r="111" spans="9:11" ht="12.75" customHeight="1" x14ac:dyDescent="0.25">
      <c r="I111" s="2" t="s">
        <v>189</v>
      </c>
      <c r="J111" s="2"/>
      <c r="K111" s="2">
        <v>3</v>
      </c>
    </row>
    <row r="112" spans="9:11" ht="12.75" customHeight="1" x14ac:dyDescent="0.25">
      <c r="I112" s="2" t="s">
        <v>190</v>
      </c>
      <c r="J112" s="2"/>
      <c r="K112" s="2">
        <v>3</v>
      </c>
    </row>
    <row r="113" spans="9:11" ht="12.75" customHeight="1" x14ac:dyDescent="0.25">
      <c r="I113" s="2" t="s">
        <v>191</v>
      </c>
      <c r="J113" s="2"/>
      <c r="K113" s="2">
        <v>1</v>
      </c>
    </row>
    <row r="114" spans="9:11" ht="12.75" customHeight="1" x14ac:dyDescent="0.25">
      <c r="I114" s="2" t="s">
        <v>192</v>
      </c>
      <c r="J114" s="2"/>
      <c r="K114" s="2">
        <v>1</v>
      </c>
    </row>
    <row r="115" spans="9:11" ht="12.75" customHeight="1" x14ac:dyDescent="0.25">
      <c r="I115" s="2" t="s">
        <v>193</v>
      </c>
      <c r="J115" s="2"/>
      <c r="K115" s="2">
        <v>3</v>
      </c>
    </row>
    <row r="116" spans="9:11" ht="12.75" customHeight="1" x14ac:dyDescent="0.25">
      <c r="I116" s="2" t="s">
        <v>194</v>
      </c>
      <c r="J116" s="2"/>
      <c r="K116" s="2">
        <v>3</v>
      </c>
    </row>
    <row r="117" spans="9:11" ht="12.75" customHeight="1" x14ac:dyDescent="0.25">
      <c r="I117" s="2" t="s">
        <v>195</v>
      </c>
      <c r="J117" s="2"/>
      <c r="K117" s="2">
        <v>3</v>
      </c>
    </row>
    <row r="118" spans="9:11" ht="12.75" customHeight="1" x14ac:dyDescent="0.25">
      <c r="I118" s="2" t="s">
        <v>196</v>
      </c>
      <c r="J118" s="2"/>
      <c r="K118" s="2">
        <v>3</v>
      </c>
    </row>
    <row r="119" spans="9:11" ht="12.75" customHeight="1" x14ac:dyDescent="0.25">
      <c r="I119" s="2" t="s">
        <v>197</v>
      </c>
      <c r="J119" s="2"/>
      <c r="K119" s="2">
        <v>1</v>
      </c>
    </row>
    <row r="120" spans="9:11" ht="12.75" customHeight="1" x14ac:dyDescent="0.25">
      <c r="I120" s="2" t="s">
        <v>198</v>
      </c>
      <c r="J120" s="2"/>
      <c r="K120" s="2">
        <v>3</v>
      </c>
    </row>
    <row r="121" spans="9:11" ht="12.75" customHeight="1" x14ac:dyDescent="0.25">
      <c r="I121" s="2" t="s">
        <v>199</v>
      </c>
      <c r="J121" s="2"/>
      <c r="K121" s="2">
        <v>3</v>
      </c>
    </row>
    <row r="122" spans="9:11" ht="12.75" customHeight="1" x14ac:dyDescent="0.25">
      <c r="I122" s="2" t="s">
        <v>200</v>
      </c>
      <c r="J122" s="2"/>
      <c r="K122" s="2">
        <v>3</v>
      </c>
    </row>
    <row r="123" spans="9:11" ht="12.75" customHeight="1" x14ac:dyDescent="0.25">
      <c r="I123" s="2" t="s">
        <v>201</v>
      </c>
      <c r="J123" s="2"/>
      <c r="K123" s="2">
        <v>2</v>
      </c>
    </row>
    <row r="124" spans="9:11" ht="12.75" customHeight="1" x14ac:dyDescent="0.25">
      <c r="I124" s="2" t="s">
        <v>202</v>
      </c>
      <c r="J124" s="2"/>
      <c r="K124" s="2">
        <v>3</v>
      </c>
    </row>
    <row r="125" spans="9:11" ht="12.75" customHeight="1" x14ac:dyDescent="0.25">
      <c r="I125" s="2" t="s">
        <v>203</v>
      </c>
      <c r="J125" s="2"/>
      <c r="K125" s="2">
        <v>3</v>
      </c>
    </row>
    <row r="126" spans="9:11" ht="12.75" customHeight="1" x14ac:dyDescent="0.25">
      <c r="I126" s="2" t="s">
        <v>204</v>
      </c>
      <c r="J126" s="2"/>
      <c r="K126" s="2">
        <v>3</v>
      </c>
    </row>
    <row r="127" spans="9:11" ht="12.75" customHeight="1" x14ac:dyDescent="0.25">
      <c r="I127" s="2" t="s">
        <v>205</v>
      </c>
      <c r="J127" s="2"/>
      <c r="K127" s="2">
        <v>3</v>
      </c>
    </row>
    <row r="128" spans="9:11" ht="12.75" customHeight="1" x14ac:dyDescent="0.25">
      <c r="I128" s="2" t="s">
        <v>206</v>
      </c>
      <c r="J128" s="2"/>
      <c r="K128" s="2">
        <v>2</v>
      </c>
    </row>
    <row r="129" spans="9:11" ht="12.75" customHeight="1" x14ac:dyDescent="0.25">
      <c r="I129" s="2" t="s">
        <v>207</v>
      </c>
      <c r="J129" s="2"/>
      <c r="K129" s="2">
        <v>3</v>
      </c>
    </row>
    <row r="130" spans="9:11" ht="12.75" customHeight="1" x14ac:dyDescent="0.25">
      <c r="I130" s="2" t="s">
        <v>208</v>
      </c>
      <c r="J130" s="2"/>
      <c r="K130" s="2">
        <v>3</v>
      </c>
    </row>
    <row r="131" spans="9:11" ht="12.75" customHeight="1" x14ac:dyDescent="0.25">
      <c r="I131" s="2" t="s">
        <v>209</v>
      </c>
      <c r="J131" s="2"/>
      <c r="K131" s="2">
        <v>2</v>
      </c>
    </row>
    <row r="132" spans="9:11" ht="12.75" customHeight="1" x14ac:dyDescent="0.25">
      <c r="I132" s="2" t="s">
        <v>210</v>
      </c>
      <c r="J132" s="2"/>
      <c r="K132" s="2">
        <v>2</v>
      </c>
    </row>
    <row r="133" spans="9:11" ht="12.75" customHeight="1" x14ac:dyDescent="0.25">
      <c r="I133" s="2" t="s">
        <v>211</v>
      </c>
      <c r="J133" s="2"/>
      <c r="K133" s="2">
        <v>3</v>
      </c>
    </row>
    <row r="134" spans="9:11" ht="12.75" customHeight="1" x14ac:dyDescent="0.25">
      <c r="I134" s="2" t="s">
        <v>212</v>
      </c>
      <c r="J134" s="2"/>
      <c r="K134" s="2">
        <v>3</v>
      </c>
    </row>
    <row r="135" spans="9:11" ht="12.75" customHeight="1" x14ac:dyDescent="0.25">
      <c r="I135" s="2" t="s">
        <v>213</v>
      </c>
      <c r="J135" s="2"/>
      <c r="K135" s="2">
        <v>3</v>
      </c>
    </row>
    <row r="136" spans="9:11" ht="12.75" customHeight="1" x14ac:dyDescent="0.25">
      <c r="I136" s="2" t="s">
        <v>214</v>
      </c>
      <c r="J136" s="2"/>
      <c r="K136" s="2">
        <v>3</v>
      </c>
    </row>
    <row r="137" spans="9:11" ht="12.75" customHeight="1" x14ac:dyDescent="0.25">
      <c r="I137" s="2" t="s">
        <v>215</v>
      </c>
      <c r="J137" s="2"/>
      <c r="K137" s="2">
        <v>3</v>
      </c>
    </row>
    <row r="138" spans="9:11" ht="12.75" customHeight="1" x14ac:dyDescent="0.25">
      <c r="I138" s="2" t="s">
        <v>216</v>
      </c>
      <c r="J138" s="2"/>
      <c r="K138" s="2">
        <v>2</v>
      </c>
    </row>
    <row r="139" spans="9:11" ht="12.75" customHeight="1" x14ac:dyDescent="0.25">
      <c r="I139" s="2" t="s">
        <v>217</v>
      </c>
      <c r="J139" s="2"/>
      <c r="K139" s="2">
        <v>3</v>
      </c>
    </row>
    <row r="140" spans="9:11" ht="12.75" customHeight="1" x14ac:dyDescent="0.25">
      <c r="I140" s="2" t="s">
        <v>218</v>
      </c>
      <c r="J140" s="2"/>
      <c r="K140" s="2">
        <v>2</v>
      </c>
    </row>
    <row r="141" spans="9:11" ht="12.75" customHeight="1" x14ac:dyDescent="0.25">
      <c r="I141" s="2" t="s">
        <v>219</v>
      </c>
      <c r="J141" s="2"/>
      <c r="K141" s="2">
        <v>3</v>
      </c>
    </row>
    <row r="142" spans="9:11" ht="12.75" customHeight="1" x14ac:dyDescent="0.25">
      <c r="I142" s="2" t="s">
        <v>220</v>
      </c>
      <c r="J142" s="2"/>
      <c r="K142" s="2">
        <v>2</v>
      </c>
    </row>
    <row r="143" spans="9:11" ht="12.75" customHeight="1" x14ac:dyDescent="0.25">
      <c r="I143" s="2" t="s">
        <v>221</v>
      </c>
      <c r="J143" s="2"/>
      <c r="K143" s="2">
        <v>3</v>
      </c>
    </row>
    <row r="144" spans="9:11" ht="12.75" customHeight="1" x14ac:dyDescent="0.25">
      <c r="I144" s="2" t="s">
        <v>222</v>
      </c>
      <c r="J144" s="2"/>
      <c r="K144" s="2">
        <v>2</v>
      </c>
    </row>
    <row r="145" spans="9:11" ht="12.75" customHeight="1" x14ac:dyDescent="0.25">
      <c r="I145" s="2" t="s">
        <v>223</v>
      </c>
      <c r="J145" s="2"/>
      <c r="K145" s="2">
        <v>1</v>
      </c>
    </row>
    <row r="146" spans="9:11" ht="12.75" customHeight="1" x14ac:dyDescent="0.25">
      <c r="I146" s="2" t="s">
        <v>224</v>
      </c>
      <c r="J146" s="2"/>
      <c r="K146" s="2">
        <v>2</v>
      </c>
    </row>
    <row r="147" spans="9:11" ht="12.75" customHeight="1" x14ac:dyDescent="0.25">
      <c r="I147" s="2" t="s">
        <v>225</v>
      </c>
      <c r="J147" s="2"/>
      <c r="K147" s="2">
        <v>2</v>
      </c>
    </row>
    <row r="148" spans="9:11" ht="12.75" customHeight="1" x14ac:dyDescent="0.25">
      <c r="I148" s="2" t="s">
        <v>226</v>
      </c>
      <c r="J148" s="2"/>
      <c r="K148" s="2">
        <v>2</v>
      </c>
    </row>
    <row r="149" spans="9:11" ht="12.75" customHeight="1" x14ac:dyDescent="0.25">
      <c r="I149" s="2" t="s">
        <v>227</v>
      </c>
      <c r="J149" s="2"/>
      <c r="K149" s="2">
        <v>3</v>
      </c>
    </row>
    <row r="150" spans="9:11" ht="12.75" customHeight="1" x14ac:dyDescent="0.25">
      <c r="I150" s="2" t="s">
        <v>228</v>
      </c>
      <c r="J150" s="2"/>
      <c r="K150" s="2">
        <v>3</v>
      </c>
    </row>
    <row r="151" spans="9:11" ht="12.75" customHeight="1" x14ac:dyDescent="0.25">
      <c r="I151" s="2" t="s">
        <v>229</v>
      </c>
      <c r="J151" s="2"/>
      <c r="K151" s="2">
        <v>3</v>
      </c>
    </row>
    <row r="152" spans="9:11" ht="12.75" customHeight="1" x14ac:dyDescent="0.25">
      <c r="I152" s="2" t="s">
        <v>230</v>
      </c>
      <c r="J152" s="2"/>
      <c r="K152" s="2">
        <v>3</v>
      </c>
    </row>
    <row r="153" spans="9:11" ht="12.75" customHeight="1" x14ac:dyDescent="0.25">
      <c r="I153" s="2" t="s">
        <v>231</v>
      </c>
      <c r="J153" s="2"/>
      <c r="K153" s="2">
        <v>2</v>
      </c>
    </row>
    <row r="154" spans="9:11" ht="12.75" customHeight="1" x14ac:dyDescent="0.25">
      <c r="I154" s="2" t="s">
        <v>232</v>
      </c>
      <c r="J154" s="2"/>
      <c r="K154" s="2">
        <v>3</v>
      </c>
    </row>
    <row r="155" spans="9:11" ht="12.75" customHeight="1" x14ac:dyDescent="0.25">
      <c r="I155" s="2" t="s">
        <v>233</v>
      </c>
      <c r="J155" s="2"/>
      <c r="K155" s="2">
        <v>2</v>
      </c>
    </row>
    <row r="156" spans="9:11" ht="12.75" customHeight="1" x14ac:dyDescent="0.25">
      <c r="I156" s="2" t="s">
        <v>234</v>
      </c>
      <c r="J156" s="2"/>
      <c r="K156" s="2">
        <v>3</v>
      </c>
    </row>
    <row r="157" spans="9:11" ht="12.75" customHeight="1" x14ac:dyDescent="0.25">
      <c r="I157" s="2" t="s">
        <v>235</v>
      </c>
      <c r="J157" s="2"/>
      <c r="K157" s="2">
        <v>3</v>
      </c>
    </row>
    <row r="158" spans="9:11" ht="12.75" customHeight="1" x14ac:dyDescent="0.25">
      <c r="I158" s="2" t="s">
        <v>236</v>
      </c>
      <c r="J158" s="2"/>
      <c r="K158" s="2">
        <v>1</v>
      </c>
    </row>
    <row r="159" spans="9:11" ht="12.75" customHeight="1" x14ac:dyDescent="0.25">
      <c r="I159" s="2" t="s">
        <v>237</v>
      </c>
      <c r="J159" s="2"/>
      <c r="K159" s="2">
        <v>2</v>
      </c>
    </row>
    <row r="160" spans="9:11" ht="12.75" customHeight="1" x14ac:dyDescent="0.25">
      <c r="I160" s="2" t="s">
        <v>238</v>
      </c>
      <c r="J160" s="2"/>
      <c r="K160" s="2">
        <v>2</v>
      </c>
    </row>
    <row r="161" spans="9:11" ht="12.75" customHeight="1" x14ac:dyDescent="0.25">
      <c r="I161" s="2" t="s">
        <v>239</v>
      </c>
      <c r="J161" s="2"/>
      <c r="K161" s="2">
        <v>3</v>
      </c>
    </row>
    <row r="162" spans="9:11" ht="12.75" customHeight="1" x14ac:dyDescent="0.25">
      <c r="I162" s="2" t="s">
        <v>240</v>
      </c>
      <c r="J162" s="2"/>
      <c r="K162" s="2">
        <v>3</v>
      </c>
    </row>
    <row r="163" spans="9:11" ht="12.75" customHeight="1" x14ac:dyDescent="0.25">
      <c r="I163" s="2" t="s">
        <v>241</v>
      </c>
      <c r="J163" s="2"/>
      <c r="K163" s="2">
        <v>3</v>
      </c>
    </row>
    <row r="164" spans="9:11" ht="12.75" customHeight="1" x14ac:dyDescent="0.25">
      <c r="I164" s="2" t="s">
        <v>242</v>
      </c>
      <c r="J164" s="2"/>
      <c r="K164" s="2">
        <v>3</v>
      </c>
    </row>
    <row r="165" spans="9:11" ht="12.75" customHeight="1" x14ac:dyDescent="0.25">
      <c r="I165" s="2" t="s">
        <v>243</v>
      </c>
      <c r="J165" s="2"/>
      <c r="K165" s="2">
        <v>3</v>
      </c>
    </row>
    <row r="166" spans="9:11" ht="12.75" customHeight="1" x14ac:dyDescent="0.25">
      <c r="I166" s="2" t="s">
        <v>244</v>
      </c>
      <c r="J166" s="2"/>
      <c r="K166" s="2">
        <v>3</v>
      </c>
    </row>
    <row r="167" spans="9:11" ht="12.75" customHeight="1" x14ac:dyDescent="0.25">
      <c r="I167" s="2" t="s">
        <v>245</v>
      </c>
      <c r="J167" s="2"/>
      <c r="K167" s="2">
        <v>1</v>
      </c>
    </row>
    <row r="168" spans="9:11" ht="12.75" customHeight="1" x14ac:dyDescent="0.25">
      <c r="I168" s="2" t="s">
        <v>246</v>
      </c>
      <c r="J168" s="2"/>
      <c r="K168" s="2">
        <v>3</v>
      </c>
    </row>
    <row r="169" spans="9:11" ht="12.75" customHeight="1" x14ac:dyDescent="0.25">
      <c r="I169" s="2" t="s">
        <v>247</v>
      </c>
      <c r="J169" s="2"/>
      <c r="K169" s="2">
        <v>1</v>
      </c>
    </row>
    <row r="170" spans="9:11" ht="12.75" customHeight="1" x14ac:dyDescent="0.25">
      <c r="I170" s="2" t="s">
        <v>248</v>
      </c>
      <c r="J170" s="2"/>
      <c r="K170" s="2">
        <v>1</v>
      </c>
    </row>
    <row r="171" spans="9:11" ht="12.75" customHeight="1" x14ac:dyDescent="0.25">
      <c r="I171" s="2" t="s">
        <v>249</v>
      </c>
      <c r="J171" s="2"/>
      <c r="K171" s="2">
        <v>3</v>
      </c>
    </row>
    <row r="172" spans="9:11" ht="12.75" customHeight="1" x14ac:dyDescent="0.25">
      <c r="I172" s="2" t="s">
        <v>250</v>
      </c>
      <c r="J172" s="2"/>
      <c r="K172" s="2">
        <v>3</v>
      </c>
    </row>
    <row r="173" spans="9:11" ht="12.75" customHeight="1" x14ac:dyDescent="0.25">
      <c r="I173" s="2" t="s">
        <v>251</v>
      </c>
      <c r="J173" s="2"/>
      <c r="K173" s="2">
        <v>3</v>
      </c>
    </row>
    <row r="174" spans="9:11" ht="12.75" customHeight="1" x14ac:dyDescent="0.25">
      <c r="I174" s="2" t="s">
        <v>252</v>
      </c>
      <c r="J174" s="2"/>
      <c r="K174" s="2">
        <v>2</v>
      </c>
    </row>
    <row r="175" spans="9:11" ht="12.75" customHeight="1" x14ac:dyDescent="0.25">
      <c r="I175" s="2" t="s">
        <v>253</v>
      </c>
      <c r="J175" s="2"/>
      <c r="K175" s="2">
        <v>3</v>
      </c>
    </row>
    <row r="176" spans="9:11" ht="12.75" customHeight="1" x14ac:dyDescent="0.25">
      <c r="I176" s="2" t="s">
        <v>254</v>
      </c>
      <c r="J176" s="2"/>
      <c r="K176" s="2">
        <v>3</v>
      </c>
    </row>
    <row r="177" spans="9:11" ht="12.75" customHeight="1" x14ac:dyDescent="0.25">
      <c r="I177" s="2" t="s">
        <v>255</v>
      </c>
      <c r="J177" s="2"/>
      <c r="K177" s="2">
        <v>2</v>
      </c>
    </row>
    <row r="178" spans="9:11" ht="12.75" customHeight="1" x14ac:dyDescent="0.25">
      <c r="I178" s="2" t="s">
        <v>256</v>
      </c>
      <c r="J178" s="2"/>
      <c r="K178" s="2">
        <v>3</v>
      </c>
    </row>
    <row r="179" spans="9:11" ht="12.75" customHeight="1" x14ac:dyDescent="0.25">
      <c r="I179" s="2" t="s">
        <v>257</v>
      </c>
      <c r="J179" s="2"/>
      <c r="K179" s="2">
        <v>1</v>
      </c>
    </row>
    <row r="180" spans="9:11" ht="12.75" customHeight="1" x14ac:dyDescent="0.25">
      <c r="I180" s="2" t="s">
        <v>258</v>
      </c>
      <c r="J180" s="2"/>
      <c r="K180" s="2">
        <v>2</v>
      </c>
    </row>
    <row r="181" spans="9:11" ht="12.75" customHeight="1" x14ac:dyDescent="0.25">
      <c r="I181" s="2" t="s">
        <v>259</v>
      </c>
      <c r="J181" s="2"/>
      <c r="K181" s="2">
        <v>2</v>
      </c>
    </row>
    <row r="182" spans="9:11" ht="12.75" customHeight="1" x14ac:dyDescent="0.25">
      <c r="I182" s="2" t="s">
        <v>260</v>
      </c>
      <c r="J182" s="2"/>
      <c r="K182" s="2">
        <v>3</v>
      </c>
    </row>
    <row r="183" spans="9:11" ht="12.75" customHeight="1" x14ac:dyDescent="0.25">
      <c r="I183" s="2" t="s">
        <v>261</v>
      </c>
      <c r="J183" s="2"/>
      <c r="K183" s="2">
        <v>3</v>
      </c>
    </row>
    <row r="184" spans="9:11" ht="12.75" customHeight="1" x14ac:dyDescent="0.25">
      <c r="I184" s="2" t="s">
        <v>262</v>
      </c>
      <c r="J184" s="2"/>
      <c r="K184" s="2">
        <v>3</v>
      </c>
    </row>
    <row r="185" spans="9:11" ht="12.75" customHeight="1" x14ac:dyDescent="0.25">
      <c r="I185" s="2" t="s">
        <v>263</v>
      </c>
      <c r="J185" s="2"/>
      <c r="K185" s="2">
        <v>2</v>
      </c>
    </row>
    <row r="186" spans="9:11" ht="12.75" customHeight="1" x14ac:dyDescent="0.25">
      <c r="I186" s="2" t="s">
        <v>264</v>
      </c>
      <c r="J186" s="2"/>
      <c r="K186" s="2">
        <v>1</v>
      </c>
    </row>
    <row r="187" spans="9:11" ht="12.75" customHeight="1" x14ac:dyDescent="0.25">
      <c r="I187" s="2" t="s">
        <v>265</v>
      </c>
      <c r="J187" s="2"/>
      <c r="K187" s="2">
        <v>3</v>
      </c>
    </row>
    <row r="188" spans="9:11" ht="12.75" customHeight="1" x14ac:dyDescent="0.25">
      <c r="I188" s="2" t="s">
        <v>266</v>
      </c>
      <c r="J188" s="2"/>
      <c r="K188" s="2">
        <v>3</v>
      </c>
    </row>
    <row r="189" spans="9:11" ht="12.75" customHeight="1" x14ac:dyDescent="0.25">
      <c r="I189" s="2" t="s">
        <v>267</v>
      </c>
      <c r="J189" s="2"/>
      <c r="K189" s="2">
        <v>1</v>
      </c>
    </row>
    <row r="190" spans="9:11" ht="12.75" customHeight="1" x14ac:dyDescent="0.25">
      <c r="I190" s="2" t="s">
        <v>268</v>
      </c>
      <c r="J190" s="2"/>
      <c r="K190" s="2">
        <v>2</v>
      </c>
    </row>
    <row r="191" spans="9:11" ht="12.75" customHeight="1" x14ac:dyDescent="0.25">
      <c r="I191" s="2" t="s">
        <v>269</v>
      </c>
      <c r="J191" s="2"/>
      <c r="K191" s="2">
        <v>1</v>
      </c>
    </row>
    <row r="192" spans="9:11" ht="12.75" customHeight="1" x14ac:dyDescent="0.25">
      <c r="I192" s="2" t="s">
        <v>270</v>
      </c>
      <c r="J192" s="2"/>
      <c r="K192" s="2">
        <v>2</v>
      </c>
    </row>
    <row r="193" spans="9:11" ht="12.75" customHeight="1" x14ac:dyDescent="0.25">
      <c r="I193" s="2" t="s">
        <v>271</v>
      </c>
      <c r="J193" s="2"/>
      <c r="K193" s="2">
        <v>2</v>
      </c>
    </row>
    <row r="194" spans="9:11" ht="12.75" customHeight="1" x14ac:dyDescent="0.25">
      <c r="I194" s="2" t="s">
        <v>272</v>
      </c>
      <c r="J194" s="2"/>
      <c r="K194" s="2">
        <v>2</v>
      </c>
    </row>
    <row r="195" spans="9:11" ht="12.75" customHeight="1" x14ac:dyDescent="0.25">
      <c r="I195" s="2" t="s">
        <v>273</v>
      </c>
      <c r="J195" s="2"/>
      <c r="K195" s="2">
        <v>2</v>
      </c>
    </row>
    <row r="196" spans="9:11" ht="12.75" customHeight="1" x14ac:dyDescent="0.25">
      <c r="I196" s="2" t="s">
        <v>274</v>
      </c>
      <c r="J196" s="2"/>
      <c r="K196" s="2">
        <v>3</v>
      </c>
    </row>
    <row r="197" spans="9:11" ht="12.75" customHeight="1" x14ac:dyDescent="0.25">
      <c r="I197" s="2" t="s">
        <v>275</v>
      </c>
      <c r="J197" s="2"/>
      <c r="K197" s="2">
        <v>3</v>
      </c>
    </row>
    <row r="198" spans="9:11" ht="12.75" customHeight="1" x14ac:dyDescent="0.25">
      <c r="I198" s="2" t="s">
        <v>276</v>
      </c>
      <c r="J198" s="2"/>
      <c r="K198" s="2">
        <v>2</v>
      </c>
    </row>
    <row r="199" spans="9:11" ht="12.75" customHeight="1" x14ac:dyDescent="0.25">
      <c r="I199" s="2" t="s">
        <v>277</v>
      </c>
      <c r="J199" s="2"/>
      <c r="K199" s="2">
        <v>3</v>
      </c>
    </row>
    <row r="200" spans="9:11" ht="12.75" customHeight="1" x14ac:dyDescent="0.25">
      <c r="I200" s="2" t="s">
        <v>278</v>
      </c>
      <c r="J200" s="2"/>
      <c r="K200" s="2">
        <v>2</v>
      </c>
    </row>
    <row r="201" spans="9:11" ht="12.75" customHeight="1" x14ac:dyDescent="0.25">
      <c r="I201" s="2" t="s">
        <v>279</v>
      </c>
      <c r="J201" s="2"/>
      <c r="K201" s="2">
        <v>2</v>
      </c>
    </row>
    <row r="202" spans="9:11" ht="12.75" customHeight="1" x14ac:dyDescent="0.25">
      <c r="I202" s="2" t="s">
        <v>280</v>
      </c>
      <c r="J202" s="2"/>
      <c r="K202" s="2">
        <v>3</v>
      </c>
    </row>
    <row r="203" spans="9:11" ht="12.75" customHeight="1" x14ac:dyDescent="0.25">
      <c r="I203" s="2" t="s">
        <v>281</v>
      </c>
      <c r="J203" s="2"/>
      <c r="K203" s="2">
        <v>3</v>
      </c>
    </row>
    <row r="204" spans="9:11" ht="12.75" customHeight="1" x14ac:dyDescent="0.25">
      <c r="I204" s="2" t="s">
        <v>282</v>
      </c>
      <c r="J204" s="2"/>
      <c r="K204" s="2">
        <v>1</v>
      </c>
    </row>
    <row r="205" spans="9:11" ht="12.75" customHeight="1" x14ac:dyDescent="0.25">
      <c r="I205" s="2" t="s">
        <v>283</v>
      </c>
      <c r="J205" s="2"/>
      <c r="K205" s="2">
        <v>2</v>
      </c>
    </row>
    <row r="206" spans="9:11" ht="12.75" customHeight="1" x14ac:dyDescent="0.25">
      <c r="I206" s="2" t="s">
        <v>284</v>
      </c>
      <c r="J206" s="2"/>
      <c r="K206" s="2">
        <v>3</v>
      </c>
    </row>
    <row r="207" spans="9:11" ht="12.75" customHeight="1" x14ac:dyDescent="0.25">
      <c r="I207" s="2" t="s">
        <v>285</v>
      </c>
      <c r="J207" s="2"/>
      <c r="K207" s="2">
        <v>3</v>
      </c>
    </row>
    <row r="208" spans="9:11" ht="12.75" customHeight="1" x14ac:dyDescent="0.25">
      <c r="I208" s="2" t="s">
        <v>286</v>
      </c>
      <c r="J208" s="2"/>
      <c r="K208" s="2">
        <v>3</v>
      </c>
    </row>
    <row r="209" spans="9:11" ht="12.75" customHeight="1" x14ac:dyDescent="0.25">
      <c r="I209" s="2" t="s">
        <v>287</v>
      </c>
      <c r="J209" s="2"/>
      <c r="K209" s="2">
        <v>3</v>
      </c>
    </row>
    <row r="210" spans="9:11" ht="12.75" customHeight="1" x14ac:dyDescent="0.25">
      <c r="I210" s="2" t="s">
        <v>288</v>
      </c>
      <c r="J210" s="2"/>
      <c r="K210" s="2">
        <v>2</v>
      </c>
    </row>
    <row r="211" spans="9:11" ht="12.75" customHeight="1" x14ac:dyDescent="0.25">
      <c r="I211" s="2" t="s">
        <v>289</v>
      </c>
      <c r="J211" s="2"/>
      <c r="K211" s="2">
        <v>3</v>
      </c>
    </row>
    <row r="212" spans="9:11" ht="12.75" customHeight="1" x14ac:dyDescent="0.25">
      <c r="I212" s="2" t="s">
        <v>290</v>
      </c>
      <c r="J212" s="2"/>
      <c r="K212" s="2">
        <v>2</v>
      </c>
    </row>
    <row r="213" spans="9:11" ht="12.75" customHeight="1" x14ac:dyDescent="0.25">
      <c r="I213" s="2" t="s">
        <v>291</v>
      </c>
      <c r="J213" s="2"/>
      <c r="K213" s="2">
        <v>3</v>
      </c>
    </row>
    <row r="214" spans="9:11" ht="12.75" customHeight="1" x14ac:dyDescent="0.25">
      <c r="I214" s="2" t="s">
        <v>292</v>
      </c>
      <c r="J214" s="2"/>
      <c r="K214" s="2">
        <v>3</v>
      </c>
    </row>
    <row r="215" spans="9:11" ht="12.75" customHeight="1" x14ac:dyDescent="0.25">
      <c r="I215" s="2" t="s">
        <v>293</v>
      </c>
      <c r="J215" s="2"/>
      <c r="K215" s="2">
        <v>1</v>
      </c>
    </row>
    <row r="216" spans="9:11" ht="12.75" customHeight="1" x14ac:dyDescent="0.25">
      <c r="I216" s="2" t="s">
        <v>294</v>
      </c>
      <c r="J216" s="2"/>
      <c r="K216" s="2">
        <v>2</v>
      </c>
    </row>
    <row r="217" spans="9:11" ht="12.75" customHeight="1" x14ac:dyDescent="0.25">
      <c r="I217" s="2" t="s">
        <v>295</v>
      </c>
      <c r="J217" s="2"/>
      <c r="K217" s="2">
        <v>3</v>
      </c>
    </row>
    <row r="218" spans="9:11" ht="12.75" customHeight="1" x14ac:dyDescent="0.25">
      <c r="I218" s="2" t="s">
        <v>296</v>
      </c>
      <c r="J218" s="2"/>
      <c r="K218" s="2">
        <v>3</v>
      </c>
    </row>
    <row r="219" spans="9:11" ht="12.75" customHeight="1" x14ac:dyDescent="0.25">
      <c r="I219" s="2" t="s">
        <v>297</v>
      </c>
      <c r="J219" s="2"/>
      <c r="K219" s="2">
        <v>3</v>
      </c>
    </row>
    <row r="220" spans="9:11" ht="12.75" customHeight="1" x14ac:dyDescent="0.25">
      <c r="I220" s="2" t="s">
        <v>298</v>
      </c>
      <c r="J220" s="2"/>
      <c r="K220" s="2">
        <v>3</v>
      </c>
    </row>
    <row r="221" spans="9:11" ht="15.75" customHeight="1" x14ac:dyDescent="0.25">
      <c r="I221" s="2" t="s">
        <v>299</v>
      </c>
      <c r="J221" s="2"/>
      <c r="K221" s="2">
        <v>2</v>
      </c>
    </row>
    <row r="222" spans="9:11" ht="15.75" customHeight="1" x14ac:dyDescent="0.25">
      <c r="I222" s="2" t="s">
        <v>300</v>
      </c>
      <c r="J222" s="2"/>
      <c r="K222" s="2">
        <v>1</v>
      </c>
    </row>
    <row r="223" spans="9:11" ht="15.75" customHeight="1" x14ac:dyDescent="0.25">
      <c r="I223" s="2" t="s">
        <v>301</v>
      </c>
      <c r="J223" s="2"/>
      <c r="K223" s="2">
        <v>3</v>
      </c>
    </row>
    <row r="224" spans="9:11" ht="15.75" customHeight="1" x14ac:dyDescent="0.25">
      <c r="I224" s="2" t="s">
        <v>302</v>
      </c>
      <c r="J224" s="2"/>
      <c r="K224" s="2">
        <v>3</v>
      </c>
    </row>
    <row r="225" spans="9:11" ht="15.75" customHeight="1" x14ac:dyDescent="0.25">
      <c r="I225" s="2" t="s">
        <v>303</v>
      </c>
      <c r="J225" s="2"/>
      <c r="K225" s="2">
        <v>3</v>
      </c>
    </row>
    <row r="226" spans="9:11" ht="15.75" customHeight="1" x14ac:dyDescent="0.25">
      <c r="I226" s="2" t="s">
        <v>304</v>
      </c>
      <c r="J226" s="2"/>
      <c r="K226" s="2">
        <v>1</v>
      </c>
    </row>
    <row r="227" spans="9:11" ht="15.75" customHeight="1" x14ac:dyDescent="0.25">
      <c r="I227" s="2" t="s">
        <v>305</v>
      </c>
      <c r="J227" s="2"/>
      <c r="K227" s="2">
        <v>3</v>
      </c>
    </row>
    <row r="228" spans="9:11" ht="15.75" customHeight="1" x14ac:dyDescent="0.25">
      <c r="I228" s="2" t="s">
        <v>306</v>
      </c>
      <c r="J228" s="2"/>
      <c r="K228" s="2">
        <v>3</v>
      </c>
    </row>
    <row r="229" spans="9:11" ht="15.75" customHeight="1" x14ac:dyDescent="0.25">
      <c r="I229" s="2" t="s">
        <v>307</v>
      </c>
      <c r="J229" s="2"/>
      <c r="K229" s="2">
        <v>2</v>
      </c>
    </row>
    <row r="230" spans="9:11" ht="15.75" customHeight="1" x14ac:dyDescent="0.25">
      <c r="I230" s="2" t="s">
        <v>308</v>
      </c>
      <c r="J230" s="2"/>
      <c r="K230" s="2">
        <v>2</v>
      </c>
    </row>
    <row r="231" spans="9:11" ht="15.75" customHeight="1" x14ac:dyDescent="0.25">
      <c r="I231" s="2" t="s">
        <v>309</v>
      </c>
      <c r="J231" s="2"/>
      <c r="K231" s="2">
        <v>2</v>
      </c>
    </row>
    <row r="232" spans="9:11" ht="15.75" customHeight="1" x14ac:dyDescent="0.2"/>
    <row r="233" spans="9:11" ht="15.75" customHeight="1" x14ac:dyDescent="0.2"/>
    <row r="234" spans="9:11" ht="15.75" customHeight="1" x14ac:dyDescent="0.2"/>
    <row r="235" spans="9:11" ht="15.75" customHeight="1" x14ac:dyDescent="0.2"/>
    <row r="236" spans="9:11" ht="15.75" customHeight="1" x14ac:dyDescent="0.2"/>
    <row r="237" spans="9:11" ht="15.75" customHeight="1" x14ac:dyDescent="0.2"/>
    <row r="238" spans="9:11" ht="15.75" customHeight="1" x14ac:dyDescent="0.2"/>
    <row r="239" spans="9:11" ht="15.75" customHeight="1" x14ac:dyDescent="0.2"/>
    <row r="240" spans="9:11"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z9kKy/alKn74/4hh8tHIY2Wo6sba2caQRIDpe2c0EJvIHjLpVF9JI9qXEh9iwAaRezDvpbhrcwFTe45OLpoUuQ==" saltValue="y/lbenNuFnZ0KW159h/epQ==" spinCount="100000" sheet="1" objects="1" scenarios="1"/>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F61BE-FCAE-40C2-9744-1AB25ED60ECF}">
  <dimension ref="A1:B229"/>
  <sheetViews>
    <sheetView topLeftCell="A190" workbookViewId="0">
      <selection activeCell="C18" sqref="C18"/>
    </sheetView>
  </sheetViews>
  <sheetFormatPr baseColWidth="10" defaultRowHeight="12.75" x14ac:dyDescent="0.2"/>
  <sheetData>
    <row r="1" spans="1:2" ht="13.5" x14ac:dyDescent="0.25">
      <c r="A1" s="2" t="s">
        <v>17</v>
      </c>
      <c r="B1" s="2">
        <v>3</v>
      </c>
    </row>
    <row r="2" spans="1:2" ht="13.5" x14ac:dyDescent="0.25">
      <c r="A2" s="2" t="s">
        <v>19</v>
      </c>
      <c r="B2" s="2">
        <v>3</v>
      </c>
    </row>
    <row r="3" spans="1:2" ht="13.5" x14ac:dyDescent="0.25">
      <c r="A3" s="2" t="s">
        <v>21</v>
      </c>
      <c r="B3" s="2">
        <v>3</v>
      </c>
    </row>
    <row r="4" spans="1:2" ht="13.5" x14ac:dyDescent="0.25">
      <c r="A4" s="2" t="s">
        <v>23</v>
      </c>
      <c r="B4" s="2">
        <v>3</v>
      </c>
    </row>
    <row r="5" spans="1:2" ht="13.5" x14ac:dyDescent="0.25">
      <c r="A5" s="2" t="s">
        <v>25</v>
      </c>
      <c r="B5" s="2">
        <v>2</v>
      </c>
    </row>
    <row r="6" spans="1:2" ht="13.5" x14ac:dyDescent="0.25">
      <c r="A6" s="2" t="s">
        <v>27</v>
      </c>
      <c r="B6" s="2">
        <v>1</v>
      </c>
    </row>
    <row r="7" spans="1:2" ht="13.5" x14ac:dyDescent="0.25">
      <c r="A7" s="2" t="s">
        <v>29</v>
      </c>
      <c r="B7" s="2">
        <v>1</v>
      </c>
    </row>
    <row r="8" spans="1:2" ht="13.5" x14ac:dyDescent="0.25">
      <c r="A8" s="2" t="s">
        <v>31</v>
      </c>
      <c r="B8" s="2">
        <v>1</v>
      </c>
    </row>
    <row r="9" spans="1:2" ht="13.5" x14ac:dyDescent="0.25">
      <c r="A9" s="2" t="s">
        <v>33</v>
      </c>
      <c r="B9" s="2">
        <v>3</v>
      </c>
    </row>
    <row r="10" spans="1:2" ht="13.5" x14ac:dyDescent="0.25">
      <c r="A10" s="2" t="s">
        <v>35</v>
      </c>
      <c r="B10" s="2">
        <v>2</v>
      </c>
    </row>
    <row r="11" spans="1:2" ht="13.5" x14ac:dyDescent="0.25">
      <c r="A11" s="2" t="s">
        <v>37</v>
      </c>
      <c r="B11" s="2">
        <v>3</v>
      </c>
    </row>
    <row r="12" spans="1:2" ht="13.5" x14ac:dyDescent="0.25">
      <c r="A12" s="2" t="s">
        <v>38</v>
      </c>
      <c r="B12" s="2">
        <v>3</v>
      </c>
    </row>
    <row r="13" spans="1:2" ht="13.5" x14ac:dyDescent="0.25">
      <c r="A13" s="2" t="s">
        <v>39</v>
      </c>
      <c r="B13" s="2">
        <v>1</v>
      </c>
    </row>
    <row r="14" spans="1:2" ht="13.5" x14ac:dyDescent="0.25">
      <c r="A14" s="2" t="s">
        <v>40</v>
      </c>
      <c r="B14" s="2">
        <v>3</v>
      </c>
    </row>
    <row r="15" spans="1:2" ht="13.5" x14ac:dyDescent="0.25">
      <c r="A15" s="2" t="s">
        <v>42</v>
      </c>
      <c r="B15" s="2">
        <v>3</v>
      </c>
    </row>
    <row r="16" spans="1:2" ht="13.5" x14ac:dyDescent="0.25">
      <c r="A16" s="2" t="s">
        <v>44</v>
      </c>
      <c r="B16" s="2">
        <v>3</v>
      </c>
    </row>
    <row r="17" spans="1:2" ht="13.5" x14ac:dyDescent="0.25">
      <c r="A17" s="2" t="s">
        <v>46</v>
      </c>
      <c r="B17" s="2">
        <v>1</v>
      </c>
    </row>
    <row r="18" spans="1:2" ht="13.5" x14ac:dyDescent="0.25">
      <c r="A18" s="2" t="s">
        <v>48</v>
      </c>
      <c r="B18" s="2">
        <v>3</v>
      </c>
    </row>
    <row r="19" spans="1:2" ht="13.5" x14ac:dyDescent="0.25">
      <c r="A19" s="2" t="s">
        <v>50</v>
      </c>
      <c r="B19" s="2">
        <v>3</v>
      </c>
    </row>
    <row r="20" spans="1:2" ht="13.5" x14ac:dyDescent="0.25">
      <c r="A20" s="2" t="s">
        <v>52</v>
      </c>
      <c r="B20" s="2">
        <v>1</v>
      </c>
    </row>
    <row r="21" spans="1:2" ht="13.5" x14ac:dyDescent="0.25">
      <c r="A21" s="2" t="s">
        <v>54</v>
      </c>
      <c r="B21" s="2">
        <v>3</v>
      </c>
    </row>
    <row r="22" spans="1:2" ht="13.5" x14ac:dyDescent="0.25">
      <c r="A22" s="2" t="s">
        <v>57</v>
      </c>
      <c r="B22" s="2">
        <v>3</v>
      </c>
    </row>
    <row r="23" spans="1:2" ht="13.5" x14ac:dyDescent="0.25">
      <c r="A23" s="2" t="s">
        <v>59</v>
      </c>
      <c r="B23" s="2">
        <v>1</v>
      </c>
    </row>
    <row r="24" spans="1:2" ht="13.5" x14ac:dyDescent="0.25">
      <c r="A24" s="2" t="s">
        <v>61</v>
      </c>
      <c r="B24" s="2">
        <v>2</v>
      </c>
    </row>
    <row r="25" spans="1:2" ht="13.5" x14ac:dyDescent="0.25">
      <c r="A25" s="2" t="s">
        <v>63</v>
      </c>
      <c r="B25" s="2">
        <v>2</v>
      </c>
    </row>
    <row r="26" spans="1:2" ht="13.5" x14ac:dyDescent="0.25">
      <c r="A26" s="2" t="s">
        <v>65</v>
      </c>
      <c r="B26" s="2">
        <v>1</v>
      </c>
    </row>
    <row r="27" spans="1:2" ht="13.5" x14ac:dyDescent="0.25">
      <c r="A27" s="2" t="s">
        <v>67</v>
      </c>
      <c r="B27" s="2">
        <v>3</v>
      </c>
    </row>
    <row r="28" spans="1:2" ht="13.5" x14ac:dyDescent="0.25">
      <c r="A28" s="2" t="s">
        <v>69</v>
      </c>
      <c r="B28" s="2">
        <v>2</v>
      </c>
    </row>
    <row r="29" spans="1:2" ht="13.5" x14ac:dyDescent="0.25">
      <c r="A29" s="2" t="s">
        <v>71</v>
      </c>
      <c r="B29" s="2">
        <v>2</v>
      </c>
    </row>
    <row r="30" spans="1:2" ht="13.5" x14ac:dyDescent="0.25">
      <c r="A30" s="2" t="s">
        <v>73</v>
      </c>
      <c r="B30" s="2">
        <v>3</v>
      </c>
    </row>
    <row r="31" spans="1:2" ht="13.5" x14ac:dyDescent="0.25">
      <c r="A31" s="2" t="s">
        <v>75</v>
      </c>
      <c r="B31" s="2">
        <v>3</v>
      </c>
    </row>
    <row r="32" spans="1:2" ht="13.5" x14ac:dyDescent="0.25">
      <c r="A32" s="2" t="s">
        <v>77</v>
      </c>
      <c r="B32" s="2">
        <v>2</v>
      </c>
    </row>
    <row r="33" spans="1:2" ht="13.5" x14ac:dyDescent="0.25">
      <c r="A33" s="2" t="s">
        <v>79</v>
      </c>
      <c r="B33" s="2">
        <v>2</v>
      </c>
    </row>
    <row r="34" spans="1:2" ht="13.5" x14ac:dyDescent="0.25">
      <c r="A34" s="2" t="s">
        <v>81</v>
      </c>
      <c r="B34" s="2">
        <v>3</v>
      </c>
    </row>
    <row r="35" spans="1:2" ht="13.5" x14ac:dyDescent="0.25">
      <c r="A35" s="2" t="s">
        <v>83</v>
      </c>
      <c r="B35" s="2">
        <v>2</v>
      </c>
    </row>
    <row r="36" spans="1:2" ht="13.5" x14ac:dyDescent="0.25">
      <c r="A36" s="2" t="s">
        <v>85</v>
      </c>
      <c r="B36" s="2">
        <v>3</v>
      </c>
    </row>
    <row r="37" spans="1:2" ht="13.5" x14ac:dyDescent="0.25">
      <c r="A37" s="2" t="s">
        <v>87</v>
      </c>
      <c r="B37" s="2">
        <v>2</v>
      </c>
    </row>
    <row r="38" spans="1:2" ht="13.5" x14ac:dyDescent="0.25">
      <c r="A38" s="2" t="s">
        <v>89</v>
      </c>
      <c r="B38" s="2">
        <v>2</v>
      </c>
    </row>
    <row r="39" spans="1:2" ht="13.5" x14ac:dyDescent="0.25">
      <c r="A39" s="2" t="s">
        <v>91</v>
      </c>
      <c r="B39" s="2">
        <v>2</v>
      </c>
    </row>
    <row r="40" spans="1:2" ht="13.5" x14ac:dyDescent="0.25">
      <c r="A40" s="2" t="s">
        <v>93</v>
      </c>
      <c r="B40" s="2">
        <v>2</v>
      </c>
    </row>
    <row r="41" spans="1:2" ht="13.5" x14ac:dyDescent="0.25">
      <c r="A41" s="2" t="s">
        <v>95</v>
      </c>
      <c r="B41" s="2">
        <v>3</v>
      </c>
    </row>
    <row r="42" spans="1:2" ht="13.5" x14ac:dyDescent="0.25">
      <c r="A42" s="2" t="s">
        <v>97</v>
      </c>
      <c r="B42" s="2">
        <v>3</v>
      </c>
    </row>
    <row r="43" spans="1:2" ht="13.5" x14ac:dyDescent="0.25">
      <c r="A43" s="2" t="s">
        <v>99</v>
      </c>
      <c r="B43" s="2">
        <v>2</v>
      </c>
    </row>
    <row r="44" spans="1:2" ht="13.5" x14ac:dyDescent="0.25">
      <c r="A44" s="2" t="s">
        <v>101</v>
      </c>
      <c r="B44" s="2">
        <v>2</v>
      </c>
    </row>
    <row r="45" spans="1:2" ht="13.5" x14ac:dyDescent="0.25">
      <c r="A45" s="2" t="s">
        <v>103</v>
      </c>
      <c r="B45" s="2">
        <v>3</v>
      </c>
    </row>
    <row r="46" spans="1:2" ht="13.5" x14ac:dyDescent="0.25">
      <c r="A46" s="2" t="s">
        <v>105</v>
      </c>
      <c r="B46" s="2">
        <v>3</v>
      </c>
    </row>
    <row r="47" spans="1:2" ht="13.5" x14ac:dyDescent="0.25">
      <c r="A47" s="2" t="s">
        <v>107</v>
      </c>
      <c r="B47" s="2">
        <v>2</v>
      </c>
    </row>
    <row r="48" spans="1:2" ht="13.5" x14ac:dyDescent="0.25">
      <c r="A48" s="2" t="s">
        <v>109</v>
      </c>
      <c r="B48" s="2">
        <v>1</v>
      </c>
    </row>
    <row r="49" spans="1:2" ht="13.5" x14ac:dyDescent="0.25">
      <c r="A49" s="2" t="s">
        <v>111</v>
      </c>
      <c r="B49" s="2">
        <v>3</v>
      </c>
    </row>
    <row r="50" spans="1:2" ht="13.5" x14ac:dyDescent="0.25">
      <c r="A50" s="2" t="s">
        <v>113</v>
      </c>
      <c r="B50" s="2">
        <v>1</v>
      </c>
    </row>
    <row r="51" spans="1:2" ht="13.5" x14ac:dyDescent="0.25">
      <c r="A51" s="2" t="s">
        <v>115</v>
      </c>
      <c r="B51" s="2">
        <v>3</v>
      </c>
    </row>
    <row r="52" spans="1:2" ht="13.5" x14ac:dyDescent="0.25">
      <c r="A52" s="2" t="s">
        <v>117</v>
      </c>
      <c r="B52" s="2">
        <v>2</v>
      </c>
    </row>
    <row r="53" spans="1:2" ht="13.5" x14ac:dyDescent="0.25">
      <c r="A53" s="2" t="s">
        <v>119</v>
      </c>
      <c r="B53" s="2">
        <v>1</v>
      </c>
    </row>
    <row r="54" spans="1:2" ht="13.5" x14ac:dyDescent="0.25">
      <c r="A54" s="2" t="s">
        <v>121</v>
      </c>
      <c r="B54" s="2">
        <v>1</v>
      </c>
    </row>
    <row r="55" spans="1:2" ht="13.5" x14ac:dyDescent="0.25">
      <c r="A55" s="2" t="s">
        <v>123</v>
      </c>
      <c r="B55" s="2">
        <v>2</v>
      </c>
    </row>
    <row r="56" spans="1:2" ht="13.5" x14ac:dyDescent="0.25">
      <c r="A56" s="2" t="s">
        <v>125</v>
      </c>
      <c r="B56" s="2">
        <v>1</v>
      </c>
    </row>
    <row r="57" spans="1:2" ht="13.5" x14ac:dyDescent="0.25">
      <c r="A57" s="2" t="s">
        <v>127</v>
      </c>
      <c r="B57" s="2">
        <v>3</v>
      </c>
    </row>
    <row r="58" spans="1:2" ht="13.5" x14ac:dyDescent="0.25">
      <c r="A58" s="2" t="s">
        <v>129</v>
      </c>
      <c r="B58" s="2">
        <v>2</v>
      </c>
    </row>
    <row r="59" spans="1:2" ht="13.5" x14ac:dyDescent="0.25">
      <c r="A59" s="2" t="s">
        <v>131</v>
      </c>
      <c r="B59" s="2">
        <v>3</v>
      </c>
    </row>
    <row r="60" spans="1:2" ht="13.5" x14ac:dyDescent="0.25">
      <c r="A60" s="2" t="s">
        <v>133</v>
      </c>
      <c r="B60" s="2">
        <v>3</v>
      </c>
    </row>
    <row r="61" spans="1:2" ht="13.5" x14ac:dyDescent="0.25">
      <c r="A61" s="2" t="s">
        <v>135</v>
      </c>
      <c r="B61" s="2">
        <v>3</v>
      </c>
    </row>
    <row r="62" spans="1:2" ht="13.5" x14ac:dyDescent="0.25">
      <c r="A62" s="2" t="s">
        <v>137</v>
      </c>
      <c r="B62" s="2">
        <v>3</v>
      </c>
    </row>
    <row r="63" spans="1:2" ht="13.5" x14ac:dyDescent="0.25">
      <c r="A63" s="2" t="s">
        <v>139</v>
      </c>
      <c r="B63" s="2">
        <v>2</v>
      </c>
    </row>
    <row r="64" spans="1:2" ht="13.5" x14ac:dyDescent="0.25">
      <c r="A64" s="2" t="s">
        <v>141</v>
      </c>
      <c r="B64" s="2">
        <v>3</v>
      </c>
    </row>
    <row r="65" spans="1:2" ht="13.5" x14ac:dyDescent="0.25">
      <c r="A65" s="2" t="s">
        <v>143</v>
      </c>
      <c r="B65" s="2">
        <v>2</v>
      </c>
    </row>
    <row r="66" spans="1:2" ht="13.5" x14ac:dyDescent="0.25">
      <c r="A66" s="2" t="s">
        <v>145</v>
      </c>
      <c r="B66" s="2">
        <v>3</v>
      </c>
    </row>
    <row r="67" spans="1:2" ht="13.5" x14ac:dyDescent="0.25">
      <c r="A67" s="2" t="s">
        <v>147</v>
      </c>
      <c r="B67" s="2">
        <v>3</v>
      </c>
    </row>
    <row r="68" spans="1:2" ht="13.5" x14ac:dyDescent="0.25">
      <c r="A68" s="2" t="s">
        <v>148</v>
      </c>
      <c r="B68" s="2">
        <v>3</v>
      </c>
    </row>
    <row r="69" spans="1:2" ht="13.5" x14ac:dyDescent="0.25">
      <c r="A69" s="2" t="s">
        <v>149</v>
      </c>
      <c r="B69" s="2">
        <v>3</v>
      </c>
    </row>
    <row r="70" spans="1:2" ht="13.5" x14ac:dyDescent="0.25">
      <c r="A70" s="2" t="s">
        <v>150</v>
      </c>
      <c r="B70" s="2">
        <v>2</v>
      </c>
    </row>
    <row r="71" spans="1:2" ht="13.5" x14ac:dyDescent="0.25">
      <c r="A71" s="2" t="s">
        <v>151</v>
      </c>
      <c r="B71" s="2">
        <v>2</v>
      </c>
    </row>
    <row r="72" spans="1:2" ht="13.5" x14ac:dyDescent="0.25">
      <c r="A72" s="2" t="s">
        <v>152</v>
      </c>
      <c r="B72" s="2">
        <v>3</v>
      </c>
    </row>
    <row r="73" spans="1:2" ht="13.5" x14ac:dyDescent="0.25">
      <c r="A73" s="2" t="s">
        <v>153</v>
      </c>
      <c r="B73" s="2">
        <v>2</v>
      </c>
    </row>
    <row r="74" spans="1:2" ht="13.5" x14ac:dyDescent="0.25">
      <c r="A74" s="2" t="s">
        <v>154</v>
      </c>
      <c r="B74" s="2">
        <v>3</v>
      </c>
    </row>
    <row r="75" spans="1:2" ht="13.5" x14ac:dyDescent="0.25">
      <c r="A75" s="2" t="s">
        <v>155</v>
      </c>
      <c r="B75" s="2">
        <v>1</v>
      </c>
    </row>
    <row r="76" spans="1:2" ht="13.5" x14ac:dyDescent="0.25">
      <c r="A76" s="2" t="s">
        <v>156</v>
      </c>
      <c r="B76" s="2">
        <v>3</v>
      </c>
    </row>
    <row r="77" spans="1:2" ht="13.5" x14ac:dyDescent="0.25">
      <c r="A77" s="2" t="s">
        <v>157</v>
      </c>
      <c r="B77" s="2">
        <v>3</v>
      </c>
    </row>
    <row r="78" spans="1:2" ht="13.5" x14ac:dyDescent="0.25">
      <c r="A78" s="2" t="s">
        <v>158</v>
      </c>
      <c r="B78" s="2">
        <v>1</v>
      </c>
    </row>
    <row r="79" spans="1:2" ht="13.5" x14ac:dyDescent="0.25">
      <c r="A79" s="2" t="s">
        <v>159</v>
      </c>
      <c r="B79" s="2">
        <v>3</v>
      </c>
    </row>
    <row r="80" spans="1:2" ht="13.5" x14ac:dyDescent="0.25">
      <c r="A80" s="2" t="s">
        <v>160</v>
      </c>
      <c r="B80" s="2">
        <v>1</v>
      </c>
    </row>
    <row r="81" spans="1:2" ht="13.5" x14ac:dyDescent="0.25">
      <c r="A81" s="2" t="s">
        <v>161</v>
      </c>
      <c r="B81" s="2">
        <v>1</v>
      </c>
    </row>
    <row r="82" spans="1:2" ht="13.5" x14ac:dyDescent="0.25">
      <c r="A82" s="2" t="s">
        <v>162</v>
      </c>
      <c r="B82" s="2">
        <v>2</v>
      </c>
    </row>
    <row r="83" spans="1:2" ht="13.5" x14ac:dyDescent="0.25">
      <c r="A83" s="2" t="s">
        <v>163</v>
      </c>
      <c r="B83" s="2">
        <v>2</v>
      </c>
    </row>
    <row r="84" spans="1:2" ht="13.5" x14ac:dyDescent="0.25">
      <c r="A84" s="2" t="s">
        <v>164</v>
      </c>
      <c r="B84" s="2">
        <v>2</v>
      </c>
    </row>
    <row r="85" spans="1:2" ht="13.5" x14ac:dyDescent="0.25">
      <c r="A85" s="2" t="s">
        <v>165</v>
      </c>
      <c r="B85" s="2">
        <v>1</v>
      </c>
    </row>
    <row r="86" spans="1:2" ht="13.5" x14ac:dyDescent="0.25">
      <c r="A86" s="2" t="s">
        <v>166</v>
      </c>
      <c r="B86" s="2">
        <v>1</v>
      </c>
    </row>
    <row r="87" spans="1:2" ht="13.5" x14ac:dyDescent="0.25">
      <c r="A87" s="2" t="s">
        <v>167</v>
      </c>
      <c r="B87" s="2">
        <v>3</v>
      </c>
    </row>
    <row r="88" spans="1:2" ht="13.5" x14ac:dyDescent="0.25">
      <c r="A88" s="2" t="s">
        <v>168</v>
      </c>
      <c r="B88" s="2">
        <v>1</v>
      </c>
    </row>
    <row r="89" spans="1:2" ht="13.5" x14ac:dyDescent="0.25">
      <c r="A89" s="2" t="s">
        <v>169</v>
      </c>
      <c r="B89" s="2">
        <v>3</v>
      </c>
    </row>
    <row r="90" spans="1:2" ht="13.5" x14ac:dyDescent="0.25">
      <c r="A90" s="2" t="s">
        <v>170</v>
      </c>
      <c r="B90" s="2">
        <v>3</v>
      </c>
    </row>
    <row r="91" spans="1:2" ht="13.5" x14ac:dyDescent="0.25">
      <c r="A91" s="2" t="s">
        <v>171</v>
      </c>
      <c r="B91" s="2">
        <v>3</v>
      </c>
    </row>
    <row r="92" spans="1:2" ht="13.5" x14ac:dyDescent="0.25">
      <c r="A92" s="2" t="s">
        <v>172</v>
      </c>
      <c r="B92" s="2">
        <v>3</v>
      </c>
    </row>
    <row r="93" spans="1:2" ht="13.5" x14ac:dyDescent="0.25">
      <c r="A93" s="2" t="s">
        <v>173</v>
      </c>
      <c r="B93" s="2">
        <v>3</v>
      </c>
    </row>
    <row r="94" spans="1:2" ht="13.5" x14ac:dyDescent="0.25">
      <c r="A94" s="2" t="s">
        <v>174</v>
      </c>
      <c r="B94" s="2">
        <v>3</v>
      </c>
    </row>
    <row r="95" spans="1:2" ht="13.5" x14ac:dyDescent="0.25">
      <c r="A95" s="2" t="s">
        <v>175</v>
      </c>
      <c r="B95" s="2">
        <v>3</v>
      </c>
    </row>
    <row r="96" spans="1:2" ht="13.5" x14ac:dyDescent="0.25">
      <c r="A96" s="2" t="s">
        <v>176</v>
      </c>
      <c r="B96" s="2">
        <v>1</v>
      </c>
    </row>
    <row r="97" spans="1:2" ht="13.5" x14ac:dyDescent="0.25">
      <c r="A97" s="2" t="s">
        <v>177</v>
      </c>
      <c r="B97" s="2">
        <v>3</v>
      </c>
    </row>
    <row r="98" spans="1:2" ht="13.5" x14ac:dyDescent="0.25">
      <c r="A98" s="2" t="s">
        <v>178</v>
      </c>
      <c r="B98" s="2">
        <v>3</v>
      </c>
    </row>
    <row r="99" spans="1:2" ht="13.5" x14ac:dyDescent="0.25">
      <c r="A99" s="2" t="s">
        <v>179</v>
      </c>
      <c r="B99" s="2">
        <v>3</v>
      </c>
    </row>
    <row r="100" spans="1:2" ht="13.5" x14ac:dyDescent="0.25">
      <c r="A100" s="2" t="s">
        <v>180</v>
      </c>
      <c r="B100" s="2">
        <v>3</v>
      </c>
    </row>
    <row r="101" spans="1:2" ht="13.5" x14ac:dyDescent="0.25">
      <c r="A101" s="2" t="s">
        <v>181</v>
      </c>
      <c r="B101" s="2">
        <v>3</v>
      </c>
    </row>
    <row r="102" spans="1:2" ht="13.5" x14ac:dyDescent="0.25">
      <c r="A102" s="2" t="s">
        <v>182</v>
      </c>
      <c r="B102" s="2">
        <v>1</v>
      </c>
    </row>
    <row r="103" spans="1:2" ht="13.5" x14ac:dyDescent="0.25">
      <c r="A103" s="2" t="s">
        <v>183</v>
      </c>
      <c r="B103" s="2">
        <v>3</v>
      </c>
    </row>
    <row r="104" spans="1:2" ht="13.5" x14ac:dyDescent="0.25">
      <c r="A104" s="2" t="s">
        <v>184</v>
      </c>
      <c r="B104" s="2">
        <v>3</v>
      </c>
    </row>
    <row r="105" spans="1:2" ht="13.5" x14ac:dyDescent="0.25">
      <c r="A105" s="2" t="s">
        <v>185</v>
      </c>
      <c r="B105" s="2">
        <v>3</v>
      </c>
    </row>
    <row r="106" spans="1:2" ht="13.5" x14ac:dyDescent="0.25">
      <c r="A106" s="2" t="s">
        <v>186</v>
      </c>
      <c r="B106" s="2">
        <v>2</v>
      </c>
    </row>
    <row r="107" spans="1:2" ht="13.5" x14ac:dyDescent="0.25">
      <c r="A107" s="2" t="s">
        <v>187</v>
      </c>
      <c r="B107" s="2">
        <v>3</v>
      </c>
    </row>
    <row r="108" spans="1:2" ht="13.5" x14ac:dyDescent="0.25">
      <c r="A108" s="2" t="s">
        <v>188</v>
      </c>
      <c r="B108" s="2">
        <v>3</v>
      </c>
    </row>
    <row r="109" spans="1:2" ht="13.5" x14ac:dyDescent="0.25">
      <c r="A109" s="2" t="s">
        <v>189</v>
      </c>
      <c r="B109" s="2">
        <v>3</v>
      </c>
    </row>
    <row r="110" spans="1:2" ht="13.5" x14ac:dyDescent="0.25">
      <c r="A110" s="2" t="s">
        <v>190</v>
      </c>
      <c r="B110" s="2">
        <v>3</v>
      </c>
    </row>
    <row r="111" spans="1:2" ht="13.5" x14ac:dyDescent="0.25">
      <c r="A111" s="2" t="s">
        <v>191</v>
      </c>
      <c r="B111" s="2">
        <v>1</v>
      </c>
    </row>
    <row r="112" spans="1:2" ht="13.5" x14ac:dyDescent="0.25">
      <c r="A112" s="2" t="s">
        <v>192</v>
      </c>
      <c r="B112" s="2">
        <v>1</v>
      </c>
    </row>
    <row r="113" spans="1:2" ht="13.5" x14ac:dyDescent="0.25">
      <c r="A113" s="2" t="s">
        <v>193</v>
      </c>
      <c r="B113" s="2">
        <v>3</v>
      </c>
    </row>
    <row r="114" spans="1:2" ht="13.5" x14ac:dyDescent="0.25">
      <c r="A114" s="2" t="s">
        <v>194</v>
      </c>
      <c r="B114" s="2">
        <v>3</v>
      </c>
    </row>
    <row r="115" spans="1:2" ht="13.5" x14ac:dyDescent="0.25">
      <c r="A115" s="2" t="s">
        <v>195</v>
      </c>
      <c r="B115" s="2">
        <v>3</v>
      </c>
    </row>
    <row r="116" spans="1:2" ht="13.5" x14ac:dyDescent="0.25">
      <c r="A116" s="2" t="s">
        <v>196</v>
      </c>
      <c r="B116" s="2">
        <v>3</v>
      </c>
    </row>
    <row r="117" spans="1:2" ht="13.5" x14ac:dyDescent="0.25">
      <c r="A117" s="2" t="s">
        <v>197</v>
      </c>
      <c r="B117" s="2">
        <v>1</v>
      </c>
    </row>
    <row r="118" spans="1:2" ht="13.5" x14ac:dyDescent="0.25">
      <c r="A118" s="2" t="s">
        <v>198</v>
      </c>
      <c r="B118" s="2">
        <v>3</v>
      </c>
    </row>
    <row r="119" spans="1:2" ht="13.5" x14ac:dyDescent="0.25">
      <c r="A119" s="2" t="s">
        <v>199</v>
      </c>
      <c r="B119" s="2">
        <v>3</v>
      </c>
    </row>
    <row r="120" spans="1:2" ht="13.5" x14ac:dyDescent="0.25">
      <c r="A120" s="2" t="s">
        <v>200</v>
      </c>
      <c r="B120" s="2">
        <v>3</v>
      </c>
    </row>
    <row r="121" spans="1:2" ht="13.5" x14ac:dyDescent="0.25">
      <c r="A121" s="2" t="s">
        <v>201</v>
      </c>
      <c r="B121" s="2">
        <v>2</v>
      </c>
    </row>
    <row r="122" spans="1:2" ht="13.5" x14ac:dyDescent="0.25">
      <c r="A122" s="2" t="s">
        <v>202</v>
      </c>
      <c r="B122" s="2">
        <v>3</v>
      </c>
    </row>
    <row r="123" spans="1:2" ht="13.5" x14ac:dyDescent="0.25">
      <c r="A123" s="2" t="s">
        <v>203</v>
      </c>
      <c r="B123" s="2">
        <v>3</v>
      </c>
    </row>
    <row r="124" spans="1:2" ht="13.5" x14ac:dyDescent="0.25">
      <c r="A124" s="2" t="s">
        <v>204</v>
      </c>
      <c r="B124" s="2">
        <v>3</v>
      </c>
    </row>
    <row r="125" spans="1:2" ht="13.5" x14ac:dyDescent="0.25">
      <c r="A125" s="2" t="s">
        <v>205</v>
      </c>
      <c r="B125" s="2">
        <v>3</v>
      </c>
    </row>
    <row r="126" spans="1:2" ht="13.5" x14ac:dyDescent="0.25">
      <c r="A126" s="2" t="s">
        <v>206</v>
      </c>
      <c r="B126" s="2">
        <v>2</v>
      </c>
    </row>
    <row r="127" spans="1:2" ht="13.5" x14ac:dyDescent="0.25">
      <c r="A127" s="2" t="s">
        <v>207</v>
      </c>
      <c r="B127" s="2">
        <v>3</v>
      </c>
    </row>
    <row r="128" spans="1:2" ht="13.5" x14ac:dyDescent="0.25">
      <c r="A128" s="2" t="s">
        <v>208</v>
      </c>
      <c r="B128" s="2">
        <v>3</v>
      </c>
    </row>
    <row r="129" spans="1:2" ht="13.5" x14ac:dyDescent="0.25">
      <c r="A129" s="2" t="s">
        <v>209</v>
      </c>
      <c r="B129" s="2">
        <v>2</v>
      </c>
    </row>
    <row r="130" spans="1:2" ht="13.5" x14ac:dyDescent="0.25">
      <c r="A130" s="2" t="s">
        <v>210</v>
      </c>
      <c r="B130" s="2">
        <v>2</v>
      </c>
    </row>
    <row r="131" spans="1:2" ht="13.5" x14ac:dyDescent="0.25">
      <c r="A131" s="2" t="s">
        <v>211</v>
      </c>
      <c r="B131" s="2">
        <v>3</v>
      </c>
    </row>
    <row r="132" spans="1:2" ht="13.5" x14ac:dyDescent="0.25">
      <c r="A132" s="2" t="s">
        <v>212</v>
      </c>
      <c r="B132" s="2">
        <v>3</v>
      </c>
    </row>
    <row r="133" spans="1:2" ht="13.5" x14ac:dyDescent="0.25">
      <c r="A133" s="2" t="s">
        <v>213</v>
      </c>
      <c r="B133" s="2">
        <v>3</v>
      </c>
    </row>
    <row r="134" spans="1:2" ht="13.5" x14ac:dyDescent="0.25">
      <c r="A134" s="2" t="s">
        <v>214</v>
      </c>
      <c r="B134" s="2">
        <v>3</v>
      </c>
    </row>
    <row r="135" spans="1:2" ht="13.5" x14ac:dyDescent="0.25">
      <c r="A135" s="2" t="s">
        <v>215</v>
      </c>
      <c r="B135" s="2">
        <v>3</v>
      </c>
    </row>
    <row r="136" spans="1:2" ht="13.5" x14ac:dyDescent="0.25">
      <c r="A136" s="2" t="s">
        <v>216</v>
      </c>
      <c r="B136" s="2">
        <v>2</v>
      </c>
    </row>
    <row r="137" spans="1:2" ht="13.5" x14ac:dyDescent="0.25">
      <c r="A137" s="2" t="s">
        <v>217</v>
      </c>
      <c r="B137" s="2">
        <v>3</v>
      </c>
    </row>
    <row r="138" spans="1:2" ht="13.5" x14ac:dyDescent="0.25">
      <c r="A138" s="2" t="s">
        <v>218</v>
      </c>
      <c r="B138" s="2">
        <v>2</v>
      </c>
    </row>
    <row r="139" spans="1:2" ht="13.5" x14ac:dyDescent="0.25">
      <c r="A139" s="2" t="s">
        <v>219</v>
      </c>
      <c r="B139" s="2">
        <v>3</v>
      </c>
    </row>
    <row r="140" spans="1:2" ht="13.5" x14ac:dyDescent="0.25">
      <c r="A140" s="2" t="s">
        <v>220</v>
      </c>
      <c r="B140" s="2">
        <v>2</v>
      </c>
    </row>
    <row r="141" spans="1:2" ht="13.5" x14ac:dyDescent="0.25">
      <c r="A141" s="2" t="s">
        <v>221</v>
      </c>
      <c r="B141" s="2">
        <v>3</v>
      </c>
    </row>
    <row r="142" spans="1:2" ht="13.5" x14ac:dyDescent="0.25">
      <c r="A142" s="2" t="s">
        <v>222</v>
      </c>
      <c r="B142" s="2">
        <v>2</v>
      </c>
    </row>
    <row r="143" spans="1:2" ht="13.5" x14ac:dyDescent="0.25">
      <c r="A143" s="2" t="s">
        <v>223</v>
      </c>
      <c r="B143" s="2">
        <v>1</v>
      </c>
    </row>
    <row r="144" spans="1:2" ht="13.5" x14ac:dyDescent="0.25">
      <c r="A144" s="2" t="s">
        <v>224</v>
      </c>
      <c r="B144" s="2">
        <v>2</v>
      </c>
    </row>
    <row r="145" spans="1:2" ht="13.5" x14ac:dyDescent="0.25">
      <c r="A145" s="2" t="s">
        <v>225</v>
      </c>
      <c r="B145" s="2">
        <v>2</v>
      </c>
    </row>
    <row r="146" spans="1:2" ht="13.5" x14ac:dyDescent="0.25">
      <c r="A146" s="2" t="s">
        <v>226</v>
      </c>
      <c r="B146" s="2">
        <v>2</v>
      </c>
    </row>
    <row r="147" spans="1:2" ht="13.5" x14ac:dyDescent="0.25">
      <c r="A147" s="2" t="s">
        <v>227</v>
      </c>
      <c r="B147" s="2">
        <v>3</v>
      </c>
    </row>
    <row r="148" spans="1:2" ht="13.5" x14ac:dyDescent="0.25">
      <c r="A148" s="2" t="s">
        <v>228</v>
      </c>
      <c r="B148" s="2">
        <v>3</v>
      </c>
    </row>
    <row r="149" spans="1:2" ht="13.5" x14ac:dyDescent="0.25">
      <c r="A149" s="2" t="s">
        <v>229</v>
      </c>
      <c r="B149" s="2">
        <v>3</v>
      </c>
    </row>
    <row r="150" spans="1:2" ht="13.5" x14ac:dyDescent="0.25">
      <c r="A150" s="2" t="s">
        <v>230</v>
      </c>
      <c r="B150" s="2">
        <v>3</v>
      </c>
    </row>
    <row r="151" spans="1:2" ht="13.5" x14ac:dyDescent="0.25">
      <c r="A151" s="2" t="s">
        <v>231</v>
      </c>
      <c r="B151" s="2">
        <v>2</v>
      </c>
    </row>
    <row r="152" spans="1:2" ht="13.5" x14ac:dyDescent="0.25">
      <c r="A152" s="2" t="s">
        <v>232</v>
      </c>
      <c r="B152" s="2">
        <v>3</v>
      </c>
    </row>
    <row r="153" spans="1:2" ht="13.5" x14ac:dyDescent="0.25">
      <c r="A153" s="2" t="s">
        <v>233</v>
      </c>
      <c r="B153" s="2">
        <v>2</v>
      </c>
    </row>
    <row r="154" spans="1:2" ht="13.5" x14ac:dyDescent="0.25">
      <c r="A154" s="2" t="s">
        <v>234</v>
      </c>
      <c r="B154" s="2">
        <v>3</v>
      </c>
    </row>
    <row r="155" spans="1:2" ht="13.5" x14ac:dyDescent="0.25">
      <c r="A155" s="2" t="s">
        <v>235</v>
      </c>
      <c r="B155" s="2">
        <v>3</v>
      </c>
    </row>
    <row r="156" spans="1:2" ht="13.5" x14ac:dyDescent="0.25">
      <c r="A156" s="2" t="s">
        <v>236</v>
      </c>
      <c r="B156" s="2">
        <v>1</v>
      </c>
    </row>
    <row r="157" spans="1:2" ht="13.5" x14ac:dyDescent="0.25">
      <c r="A157" s="2" t="s">
        <v>237</v>
      </c>
      <c r="B157" s="2">
        <v>2</v>
      </c>
    </row>
    <row r="158" spans="1:2" ht="13.5" x14ac:dyDescent="0.25">
      <c r="A158" s="2" t="s">
        <v>238</v>
      </c>
      <c r="B158" s="2">
        <v>2</v>
      </c>
    </row>
    <row r="159" spans="1:2" ht="13.5" x14ac:dyDescent="0.25">
      <c r="A159" s="2" t="s">
        <v>239</v>
      </c>
      <c r="B159" s="2">
        <v>3</v>
      </c>
    </row>
    <row r="160" spans="1:2" ht="13.5" x14ac:dyDescent="0.25">
      <c r="A160" s="2" t="s">
        <v>240</v>
      </c>
      <c r="B160" s="2">
        <v>3</v>
      </c>
    </row>
    <row r="161" spans="1:2" ht="13.5" x14ac:dyDescent="0.25">
      <c r="A161" s="2" t="s">
        <v>241</v>
      </c>
      <c r="B161" s="2">
        <v>3</v>
      </c>
    </row>
    <row r="162" spans="1:2" ht="13.5" x14ac:dyDescent="0.25">
      <c r="A162" s="2" t="s">
        <v>242</v>
      </c>
      <c r="B162" s="2">
        <v>3</v>
      </c>
    </row>
    <row r="163" spans="1:2" ht="13.5" x14ac:dyDescent="0.25">
      <c r="A163" s="2" t="s">
        <v>243</v>
      </c>
      <c r="B163" s="2">
        <v>3</v>
      </c>
    </row>
    <row r="164" spans="1:2" ht="13.5" x14ac:dyDescent="0.25">
      <c r="A164" s="2" t="s">
        <v>244</v>
      </c>
      <c r="B164" s="2">
        <v>3</v>
      </c>
    </row>
    <row r="165" spans="1:2" ht="13.5" x14ac:dyDescent="0.25">
      <c r="A165" s="2" t="s">
        <v>245</v>
      </c>
      <c r="B165" s="2">
        <v>1</v>
      </c>
    </row>
    <row r="166" spans="1:2" ht="13.5" x14ac:dyDescent="0.25">
      <c r="A166" s="2" t="s">
        <v>246</v>
      </c>
      <c r="B166" s="2">
        <v>3</v>
      </c>
    </row>
    <row r="167" spans="1:2" ht="13.5" x14ac:dyDescent="0.25">
      <c r="A167" s="2" t="s">
        <v>247</v>
      </c>
      <c r="B167" s="2">
        <v>1</v>
      </c>
    </row>
    <row r="168" spans="1:2" ht="13.5" x14ac:dyDescent="0.25">
      <c r="A168" s="2" t="s">
        <v>248</v>
      </c>
      <c r="B168" s="2">
        <v>1</v>
      </c>
    </row>
    <row r="169" spans="1:2" ht="13.5" x14ac:dyDescent="0.25">
      <c r="A169" s="2" t="s">
        <v>249</v>
      </c>
      <c r="B169" s="2">
        <v>3</v>
      </c>
    </row>
    <row r="170" spans="1:2" ht="13.5" x14ac:dyDescent="0.25">
      <c r="A170" s="2" t="s">
        <v>250</v>
      </c>
      <c r="B170" s="2">
        <v>3</v>
      </c>
    </row>
    <row r="171" spans="1:2" ht="13.5" x14ac:dyDescent="0.25">
      <c r="A171" s="2" t="s">
        <v>251</v>
      </c>
      <c r="B171" s="2">
        <v>3</v>
      </c>
    </row>
    <row r="172" spans="1:2" ht="13.5" x14ac:dyDescent="0.25">
      <c r="A172" s="2" t="s">
        <v>252</v>
      </c>
      <c r="B172" s="2">
        <v>2</v>
      </c>
    </row>
    <row r="173" spans="1:2" ht="13.5" x14ac:dyDescent="0.25">
      <c r="A173" s="2" t="s">
        <v>253</v>
      </c>
      <c r="B173" s="2">
        <v>3</v>
      </c>
    </row>
    <row r="174" spans="1:2" ht="13.5" x14ac:dyDescent="0.25">
      <c r="A174" s="2" t="s">
        <v>254</v>
      </c>
      <c r="B174" s="2">
        <v>3</v>
      </c>
    </row>
    <row r="175" spans="1:2" ht="13.5" x14ac:dyDescent="0.25">
      <c r="A175" s="2" t="s">
        <v>255</v>
      </c>
      <c r="B175" s="2">
        <v>2</v>
      </c>
    </row>
    <row r="176" spans="1:2" ht="13.5" x14ac:dyDescent="0.25">
      <c r="A176" s="2" t="s">
        <v>256</v>
      </c>
      <c r="B176" s="2">
        <v>3</v>
      </c>
    </row>
    <row r="177" spans="1:2" ht="13.5" x14ac:dyDescent="0.25">
      <c r="A177" s="2" t="s">
        <v>257</v>
      </c>
      <c r="B177" s="2">
        <v>1</v>
      </c>
    </row>
    <row r="178" spans="1:2" ht="13.5" x14ac:dyDescent="0.25">
      <c r="A178" s="2" t="s">
        <v>258</v>
      </c>
      <c r="B178" s="2">
        <v>2</v>
      </c>
    </row>
    <row r="179" spans="1:2" ht="13.5" x14ac:dyDescent="0.25">
      <c r="A179" s="2" t="s">
        <v>259</v>
      </c>
      <c r="B179" s="2">
        <v>2</v>
      </c>
    </row>
    <row r="180" spans="1:2" ht="13.5" x14ac:dyDescent="0.25">
      <c r="A180" s="2" t="s">
        <v>260</v>
      </c>
      <c r="B180" s="2">
        <v>3</v>
      </c>
    </row>
    <row r="181" spans="1:2" ht="13.5" x14ac:dyDescent="0.25">
      <c r="A181" s="2" t="s">
        <v>261</v>
      </c>
      <c r="B181" s="2">
        <v>3</v>
      </c>
    </row>
    <row r="182" spans="1:2" ht="13.5" x14ac:dyDescent="0.25">
      <c r="A182" s="2" t="s">
        <v>262</v>
      </c>
      <c r="B182" s="2">
        <v>3</v>
      </c>
    </row>
    <row r="183" spans="1:2" ht="13.5" x14ac:dyDescent="0.25">
      <c r="A183" s="2" t="s">
        <v>263</v>
      </c>
      <c r="B183" s="2">
        <v>2</v>
      </c>
    </row>
    <row r="184" spans="1:2" ht="13.5" x14ac:dyDescent="0.25">
      <c r="A184" s="2" t="s">
        <v>264</v>
      </c>
      <c r="B184" s="2">
        <v>1</v>
      </c>
    </row>
    <row r="185" spans="1:2" ht="13.5" x14ac:dyDescent="0.25">
      <c r="A185" s="2" t="s">
        <v>265</v>
      </c>
      <c r="B185" s="2">
        <v>3</v>
      </c>
    </row>
    <row r="186" spans="1:2" ht="13.5" x14ac:dyDescent="0.25">
      <c r="A186" s="2" t="s">
        <v>266</v>
      </c>
      <c r="B186" s="2">
        <v>3</v>
      </c>
    </row>
    <row r="187" spans="1:2" ht="13.5" x14ac:dyDescent="0.25">
      <c r="A187" s="2" t="s">
        <v>267</v>
      </c>
      <c r="B187" s="2">
        <v>1</v>
      </c>
    </row>
    <row r="188" spans="1:2" ht="13.5" x14ac:dyDescent="0.25">
      <c r="A188" s="2" t="s">
        <v>268</v>
      </c>
      <c r="B188" s="2">
        <v>2</v>
      </c>
    </row>
    <row r="189" spans="1:2" ht="13.5" x14ac:dyDescent="0.25">
      <c r="A189" s="2" t="s">
        <v>269</v>
      </c>
      <c r="B189" s="2">
        <v>1</v>
      </c>
    </row>
    <row r="190" spans="1:2" ht="13.5" x14ac:dyDescent="0.25">
      <c r="A190" s="2" t="s">
        <v>270</v>
      </c>
      <c r="B190" s="2">
        <v>2</v>
      </c>
    </row>
    <row r="191" spans="1:2" ht="13.5" x14ac:dyDescent="0.25">
      <c r="A191" s="2" t="s">
        <v>271</v>
      </c>
      <c r="B191" s="2">
        <v>2</v>
      </c>
    </row>
    <row r="192" spans="1:2" ht="13.5" x14ac:dyDescent="0.25">
      <c r="A192" s="2" t="s">
        <v>272</v>
      </c>
      <c r="B192" s="2">
        <v>2</v>
      </c>
    </row>
    <row r="193" spans="1:2" ht="13.5" x14ac:dyDescent="0.25">
      <c r="A193" s="2" t="s">
        <v>273</v>
      </c>
      <c r="B193" s="2">
        <v>2</v>
      </c>
    </row>
    <row r="194" spans="1:2" ht="13.5" x14ac:dyDescent="0.25">
      <c r="A194" s="2" t="s">
        <v>274</v>
      </c>
      <c r="B194" s="2">
        <v>3</v>
      </c>
    </row>
    <row r="195" spans="1:2" ht="13.5" x14ac:dyDescent="0.25">
      <c r="A195" s="2" t="s">
        <v>275</v>
      </c>
      <c r="B195" s="2">
        <v>3</v>
      </c>
    </row>
    <row r="196" spans="1:2" ht="13.5" x14ac:dyDescent="0.25">
      <c r="A196" s="2" t="s">
        <v>276</v>
      </c>
      <c r="B196" s="2">
        <v>2</v>
      </c>
    </row>
    <row r="197" spans="1:2" ht="13.5" x14ac:dyDescent="0.25">
      <c r="A197" s="2" t="s">
        <v>277</v>
      </c>
      <c r="B197" s="2">
        <v>3</v>
      </c>
    </row>
    <row r="198" spans="1:2" ht="13.5" x14ac:dyDescent="0.25">
      <c r="A198" s="2" t="s">
        <v>278</v>
      </c>
      <c r="B198" s="2">
        <v>2</v>
      </c>
    </row>
    <row r="199" spans="1:2" ht="13.5" x14ac:dyDescent="0.25">
      <c r="A199" s="2" t="s">
        <v>279</v>
      </c>
      <c r="B199" s="2">
        <v>2</v>
      </c>
    </row>
    <row r="200" spans="1:2" ht="13.5" x14ac:dyDescent="0.25">
      <c r="A200" s="2" t="s">
        <v>280</v>
      </c>
      <c r="B200" s="2">
        <v>3</v>
      </c>
    </row>
    <row r="201" spans="1:2" ht="13.5" x14ac:dyDescent="0.25">
      <c r="A201" s="2" t="s">
        <v>281</v>
      </c>
      <c r="B201" s="2">
        <v>3</v>
      </c>
    </row>
    <row r="202" spans="1:2" ht="13.5" x14ac:dyDescent="0.25">
      <c r="A202" s="2" t="s">
        <v>282</v>
      </c>
      <c r="B202" s="2">
        <v>1</v>
      </c>
    </row>
    <row r="203" spans="1:2" ht="13.5" x14ac:dyDescent="0.25">
      <c r="A203" s="2" t="s">
        <v>283</v>
      </c>
      <c r="B203" s="2">
        <v>2</v>
      </c>
    </row>
    <row r="204" spans="1:2" ht="13.5" x14ac:dyDescent="0.25">
      <c r="A204" s="2" t="s">
        <v>284</v>
      </c>
      <c r="B204" s="2">
        <v>3</v>
      </c>
    </row>
    <row r="205" spans="1:2" ht="13.5" x14ac:dyDescent="0.25">
      <c r="A205" s="2" t="s">
        <v>285</v>
      </c>
      <c r="B205" s="2">
        <v>3</v>
      </c>
    </row>
    <row r="206" spans="1:2" ht="13.5" x14ac:dyDescent="0.25">
      <c r="A206" s="2" t="s">
        <v>286</v>
      </c>
      <c r="B206" s="2">
        <v>3</v>
      </c>
    </row>
    <row r="207" spans="1:2" ht="13.5" x14ac:dyDescent="0.25">
      <c r="A207" s="2" t="s">
        <v>287</v>
      </c>
      <c r="B207" s="2">
        <v>3</v>
      </c>
    </row>
    <row r="208" spans="1:2" ht="13.5" x14ac:dyDescent="0.25">
      <c r="A208" s="2" t="s">
        <v>288</v>
      </c>
      <c r="B208" s="2">
        <v>2</v>
      </c>
    </row>
    <row r="209" spans="1:2" ht="13.5" x14ac:dyDescent="0.25">
      <c r="A209" s="2" t="s">
        <v>289</v>
      </c>
      <c r="B209" s="2">
        <v>3</v>
      </c>
    </row>
    <row r="210" spans="1:2" ht="13.5" x14ac:dyDescent="0.25">
      <c r="A210" s="2" t="s">
        <v>290</v>
      </c>
      <c r="B210" s="2">
        <v>2</v>
      </c>
    </row>
    <row r="211" spans="1:2" ht="13.5" x14ac:dyDescent="0.25">
      <c r="A211" s="2" t="s">
        <v>291</v>
      </c>
      <c r="B211" s="2">
        <v>3</v>
      </c>
    </row>
    <row r="212" spans="1:2" ht="13.5" x14ac:dyDescent="0.25">
      <c r="A212" s="2" t="s">
        <v>292</v>
      </c>
      <c r="B212" s="2">
        <v>3</v>
      </c>
    </row>
    <row r="213" spans="1:2" ht="13.5" x14ac:dyDescent="0.25">
      <c r="A213" s="2" t="s">
        <v>293</v>
      </c>
      <c r="B213" s="2">
        <v>1</v>
      </c>
    </row>
    <row r="214" spans="1:2" ht="13.5" x14ac:dyDescent="0.25">
      <c r="A214" s="2" t="s">
        <v>294</v>
      </c>
      <c r="B214" s="2">
        <v>2</v>
      </c>
    </row>
    <row r="215" spans="1:2" ht="13.5" x14ac:dyDescent="0.25">
      <c r="A215" s="2" t="s">
        <v>295</v>
      </c>
      <c r="B215" s="2">
        <v>3</v>
      </c>
    </row>
    <row r="216" spans="1:2" ht="13.5" x14ac:dyDescent="0.25">
      <c r="A216" s="2" t="s">
        <v>296</v>
      </c>
      <c r="B216" s="2">
        <v>3</v>
      </c>
    </row>
    <row r="217" spans="1:2" ht="13.5" x14ac:dyDescent="0.25">
      <c r="A217" s="2" t="s">
        <v>297</v>
      </c>
      <c r="B217" s="2">
        <v>3</v>
      </c>
    </row>
    <row r="218" spans="1:2" ht="13.5" x14ac:dyDescent="0.25">
      <c r="A218" s="2" t="s">
        <v>298</v>
      </c>
      <c r="B218" s="2">
        <v>3</v>
      </c>
    </row>
    <row r="219" spans="1:2" ht="13.5" x14ac:dyDescent="0.25">
      <c r="A219" s="2" t="s">
        <v>299</v>
      </c>
      <c r="B219" s="2">
        <v>2</v>
      </c>
    </row>
    <row r="220" spans="1:2" ht="13.5" x14ac:dyDescent="0.25">
      <c r="A220" s="2" t="s">
        <v>300</v>
      </c>
      <c r="B220" s="2">
        <v>1</v>
      </c>
    </row>
    <row r="221" spans="1:2" ht="13.5" x14ac:dyDescent="0.25">
      <c r="A221" s="2" t="s">
        <v>301</v>
      </c>
      <c r="B221" s="2">
        <v>3</v>
      </c>
    </row>
    <row r="222" spans="1:2" ht="13.5" x14ac:dyDescent="0.25">
      <c r="A222" s="2" t="s">
        <v>302</v>
      </c>
      <c r="B222" s="2">
        <v>3</v>
      </c>
    </row>
    <row r="223" spans="1:2" ht="13.5" x14ac:dyDescent="0.25">
      <c r="A223" s="2" t="s">
        <v>303</v>
      </c>
      <c r="B223" s="2">
        <v>3</v>
      </c>
    </row>
    <row r="224" spans="1:2" ht="13.5" x14ac:dyDescent="0.25">
      <c r="A224" s="2" t="s">
        <v>304</v>
      </c>
      <c r="B224" s="2">
        <v>1</v>
      </c>
    </row>
    <row r="225" spans="1:2" ht="13.5" x14ac:dyDescent="0.25">
      <c r="A225" s="2" t="s">
        <v>305</v>
      </c>
      <c r="B225" s="2">
        <v>3</v>
      </c>
    </row>
    <row r="226" spans="1:2" ht="13.5" x14ac:dyDescent="0.25">
      <c r="A226" s="2" t="s">
        <v>306</v>
      </c>
      <c r="B226" s="2">
        <v>3</v>
      </c>
    </row>
    <row r="227" spans="1:2" ht="13.5" x14ac:dyDescent="0.25">
      <c r="A227" s="2" t="s">
        <v>307</v>
      </c>
      <c r="B227" s="2">
        <v>2</v>
      </c>
    </row>
    <row r="228" spans="1:2" ht="13.5" x14ac:dyDescent="0.25">
      <c r="A228" s="2" t="s">
        <v>308</v>
      </c>
      <c r="B228" s="2">
        <v>2</v>
      </c>
    </row>
    <row r="229" spans="1:2" ht="13.5" x14ac:dyDescent="0.25">
      <c r="A229" s="2" t="s">
        <v>309</v>
      </c>
      <c r="B229" s="2">
        <v>2</v>
      </c>
    </row>
  </sheetData>
  <sheetProtection algorithmName="SHA-512" hashValue="b24YyarvA6TQFN+VR6KNB+L0m6+smpyDIK+jBqiEcff6bSNrS5BRpgDHMD/DjFTKq2p/gzBSnYe7Ydmpbkb7Mw==" saltValue="qF8vo3HV9Pfl6lTASJISX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D9EB-F4A6-4367-B093-99CC6D5D3941}">
  <dimension ref="A1:L40"/>
  <sheetViews>
    <sheetView topLeftCell="A24" zoomScale="145" zoomScaleNormal="145" workbookViewId="0">
      <selection activeCell="B2" sqref="B2"/>
    </sheetView>
  </sheetViews>
  <sheetFormatPr baseColWidth="10" defaultRowHeight="12.75" x14ac:dyDescent="0.2"/>
  <cols>
    <col min="1" max="2" width="11.42578125" style="52"/>
    <col min="3" max="3" width="14.7109375" style="52" customWidth="1"/>
    <col min="4" max="16384" width="11.42578125" style="52"/>
  </cols>
  <sheetData>
    <row r="1" spans="1:12" x14ac:dyDescent="0.2">
      <c r="A1" s="51" t="s">
        <v>474</v>
      </c>
      <c r="B1" s="51" t="s">
        <v>475</v>
      </c>
      <c r="C1" s="52">
        <v>1</v>
      </c>
      <c r="D1" s="52">
        <v>2</v>
      </c>
      <c r="E1" s="52">
        <v>3</v>
      </c>
      <c r="L1" s="51" t="s">
        <v>478</v>
      </c>
    </row>
    <row r="2" spans="1:12" ht="15" x14ac:dyDescent="0.2">
      <c r="A2" s="104">
        <v>0</v>
      </c>
      <c r="B2" s="103">
        <v>1791760</v>
      </c>
      <c r="C2" s="52">
        <v>80</v>
      </c>
      <c r="D2" s="52">
        <v>100</v>
      </c>
      <c r="E2" s="52">
        <v>140</v>
      </c>
      <c r="L2" s="53" t="s">
        <v>484</v>
      </c>
    </row>
    <row r="3" spans="1:12" ht="15" x14ac:dyDescent="0.2">
      <c r="A3" s="103">
        <f>+B2+1</f>
        <v>1791761</v>
      </c>
      <c r="B3" s="103">
        <v>2815579</v>
      </c>
      <c r="C3" s="52">
        <v>110</v>
      </c>
      <c r="D3" s="52">
        <v>150</v>
      </c>
      <c r="E3" s="52">
        <v>220</v>
      </c>
      <c r="L3" s="53" t="s">
        <v>485</v>
      </c>
    </row>
    <row r="4" spans="1:12" x14ac:dyDescent="0.2">
      <c r="A4" s="103">
        <f>+B3+1</f>
        <v>2815580</v>
      </c>
      <c r="B4" s="103">
        <v>3759796</v>
      </c>
      <c r="C4" s="52">
        <v>140</v>
      </c>
      <c r="D4" s="52">
        <v>200</v>
      </c>
      <c r="E4" s="52">
        <v>300</v>
      </c>
    </row>
    <row r="5" spans="1:12" x14ac:dyDescent="0.2">
      <c r="A5" s="103">
        <f t="shared" ref="A5:A12" si="0">+B4+1</f>
        <v>3759797</v>
      </c>
      <c r="B5" s="103">
        <v>4768793</v>
      </c>
      <c r="C5" s="52">
        <v>150</v>
      </c>
      <c r="D5" s="52">
        <v>210</v>
      </c>
      <c r="E5" s="52">
        <v>320</v>
      </c>
    </row>
    <row r="6" spans="1:12" x14ac:dyDescent="0.2">
      <c r="A6" s="103">
        <f t="shared" si="0"/>
        <v>4768794</v>
      </c>
      <c r="B6" s="103">
        <v>5759304</v>
      </c>
      <c r="C6" s="51">
        <v>160</v>
      </c>
      <c r="D6" s="52">
        <v>240</v>
      </c>
      <c r="E6" s="52">
        <v>350</v>
      </c>
    </row>
    <row r="7" spans="1:12" x14ac:dyDescent="0.2">
      <c r="A7" s="103">
        <f t="shared" si="0"/>
        <v>5759305</v>
      </c>
      <c r="B7" s="103">
        <v>8685901</v>
      </c>
      <c r="C7" s="52">
        <v>170</v>
      </c>
      <c r="D7" s="52">
        <v>250</v>
      </c>
      <c r="E7" s="52">
        <v>360</v>
      </c>
    </row>
    <row r="8" spans="1:12" x14ac:dyDescent="0.2">
      <c r="A8" s="103">
        <f t="shared" si="0"/>
        <v>8685902</v>
      </c>
      <c r="B8" s="103">
        <v>12139897</v>
      </c>
      <c r="C8" s="52">
        <v>180</v>
      </c>
      <c r="D8" s="52">
        <v>260</v>
      </c>
      <c r="E8" s="52">
        <v>370</v>
      </c>
    </row>
    <row r="9" spans="1:12" x14ac:dyDescent="0.2">
      <c r="A9" s="103">
        <f t="shared" si="0"/>
        <v>12139898</v>
      </c>
      <c r="B9" s="103">
        <v>14414441</v>
      </c>
      <c r="C9" s="52">
        <v>200</v>
      </c>
      <c r="D9" s="52">
        <v>265</v>
      </c>
      <c r="E9" s="52">
        <v>380</v>
      </c>
    </row>
    <row r="10" spans="1:12" x14ac:dyDescent="0.2">
      <c r="A10" s="103">
        <f t="shared" si="0"/>
        <v>14414442</v>
      </c>
      <c r="B10" s="103">
        <v>17744713</v>
      </c>
      <c r="C10" s="52">
        <v>270</v>
      </c>
      <c r="D10" s="52">
        <v>315</v>
      </c>
      <c r="E10" s="52">
        <v>445</v>
      </c>
    </row>
    <row r="11" spans="1:12" x14ac:dyDescent="0.2">
      <c r="A11" s="103">
        <f t="shared" si="0"/>
        <v>17744714</v>
      </c>
      <c r="B11" s="103">
        <v>21456759</v>
      </c>
      <c r="C11" s="52">
        <v>350</v>
      </c>
      <c r="D11" s="52">
        <v>390</v>
      </c>
      <c r="E11" s="52">
        <v>510</v>
      </c>
    </row>
    <row r="12" spans="1:12" x14ac:dyDescent="0.2">
      <c r="A12" s="103">
        <f t="shared" si="0"/>
        <v>21456760</v>
      </c>
      <c r="C12" s="52">
        <v>440</v>
      </c>
      <c r="D12" s="52">
        <v>500</v>
      </c>
      <c r="E12" s="52">
        <v>640</v>
      </c>
    </row>
    <row r="15" spans="1:12" x14ac:dyDescent="0.2">
      <c r="A15" s="508" t="s">
        <v>470</v>
      </c>
      <c r="B15" s="508"/>
      <c r="C15" s="54" t="str">
        <f>+'F-A-CAL-11'!G31</f>
        <v>NA</v>
      </c>
      <c r="E15" s="55">
        <v>1</v>
      </c>
      <c r="F15" s="55">
        <v>2</v>
      </c>
      <c r="G15" s="55">
        <v>3</v>
      </c>
    </row>
    <row r="16" spans="1:12" x14ac:dyDescent="0.2">
      <c r="E16" s="56">
        <f>+IF($C$15&gt;=A12,C12,IF($C$15&gt;=A11,C11,IF($C$15&gt;=A10,C10,IF($C$15&gt;=A9,C9,IF($C$15&gt;=A8,C8,IF($C$15&gt;=A7,C7,IF($C$15&gt;=A6,C6,IF($C$15&gt;=A5,C5,IF($C$15&gt;=A4,C4,IF($C$15&gt;=A3,C3,IF($C$15&gt;=A2,C2)))))))))))</f>
        <v>440</v>
      </c>
      <c r="F16" s="56">
        <f>+IF($C$15&gt;=A12,D12,IF($C$15&gt;=A11,D11,IF($C$15&gt;=A10,D10,IF($C$15&gt;=A9,D9,IF($C$15&gt;=A8,D8,IF($C$15&gt;=A7,D7,IF($C$15&gt;=A6,D6,IF($C$15&gt;=A5,D5,IF($C$15&gt;=A4,D4,IF($C$15&gt;=A3,D3,IF($C$15&gt;=A2,D2)))))))))))</f>
        <v>500</v>
      </c>
      <c r="G16" s="56">
        <f>+IF($C$15&gt;=A12,E12,IF($C$15&gt;=A11,E11,IF($C$15&gt;=A10,E10,IF($C$15&gt;=A9,E9,IF($C$15&gt;=A8,E8,IF($C$15&gt;=A7,E7,IF($C$15&gt;=A6,E6,IF($C$15&gt;=A5,E5,IF($C$15&gt;=A4,E4,IF($C$15&gt;=A3,E3,IF($C$15&gt;=A2,E2)))))))))))</f>
        <v>640</v>
      </c>
    </row>
    <row r="19" spans="1:12" x14ac:dyDescent="0.2">
      <c r="E19" s="56" t="b">
        <f>+IF(H19=1,E16,IF(H19=2,F16,IF(H19=3,G16)))</f>
        <v>0</v>
      </c>
      <c r="H19" s="57" t="str">
        <f>+'F-A-CAL-11'!H21:K21</f>
        <v/>
      </c>
      <c r="L19" s="51" t="s">
        <v>692</v>
      </c>
    </row>
    <row r="22" spans="1:12" x14ac:dyDescent="0.2">
      <c r="A22" s="51"/>
    </row>
    <row r="28" spans="1:12" x14ac:dyDescent="0.2">
      <c r="C28" s="52">
        <f>+IF('F-A-CAL-11'!C6="X",B32,IF('F-A-CAL-11'!C8="X",B32,IF('F-A-CAL-11'!C9="X",C32,0)))</f>
        <v>0</v>
      </c>
    </row>
    <row r="30" spans="1:12" ht="13.5" x14ac:dyDescent="0.2">
      <c r="K30" s="39">
        <f>+IF('F-A-CAL-11'!C6="X",90%,IF('F-A-CAL-11'!C8="X",90%,IF('F-A-CAL-11'!C9="X",70%,0)))</f>
        <v>0</v>
      </c>
    </row>
    <row r="31" spans="1:12" x14ac:dyDescent="0.2">
      <c r="C31" s="96"/>
    </row>
    <row r="32" spans="1:12" ht="38.25" x14ac:dyDescent="0.2">
      <c r="A32" s="95" t="s">
        <v>775</v>
      </c>
      <c r="B32" s="95" t="s">
        <v>776</v>
      </c>
      <c r="C32" s="94" t="s">
        <v>777</v>
      </c>
      <c r="E32" s="95"/>
    </row>
    <row r="33" spans="1:7" x14ac:dyDescent="0.2">
      <c r="A33" s="95" t="s">
        <v>657</v>
      </c>
      <c r="B33" s="94"/>
      <c r="C33" s="94"/>
      <c r="E33" s="95"/>
    </row>
    <row r="34" spans="1:7" s="101" customFormat="1" ht="57.75" x14ac:dyDescent="0.15">
      <c r="A34" s="97" t="s">
        <v>778</v>
      </c>
      <c r="B34" s="98">
        <v>0.6</v>
      </c>
      <c r="C34" s="98">
        <v>0.6</v>
      </c>
      <c r="D34" s="99">
        <f>+IF(AND($C$28=$B$32,A34=$G$34),B34,IF(AND($C$28=$C$32,A34=$G$34),C34,IF(AND($C$28=$B$32,A35=$G$34),B35,IF(AND($C$28=$C$32,A35=$G$34),C35,IF(AND($C$28=$B$32,A36=$G$34),B36,IF(AND($C$28=$C$32,A36=$G$34),C36,IF(AND($C$28=$B$32,A37=$G$34),B37,IF(AND($C$28=$C$32,A37=$G$34),C37,IF(AND($C$28=$B$32,A38=$G$34),B38,IF(AND($C$28=$C$32,A38=$G$34),C38,IF(AND($C$28=$B$32,A39=$G$34),B39,IF(AND($C$28=$C$32,A39=$G$34),C39,IF(AND($C$28=$B$32,A40=$G$34),B40,IF(AND($C$28=$C$32,A40=$G$34),C40,0))))))))))))))</f>
        <v>0</v>
      </c>
      <c r="E34" s="100"/>
      <c r="G34" s="98" t="str">
        <f>+'F-A-CAL-11'!G34:K34</f>
        <v>N/A</v>
      </c>
    </row>
    <row r="35" spans="1:7" s="101" customFormat="1" ht="57.75" x14ac:dyDescent="0.15">
      <c r="A35" s="97" t="s">
        <v>779</v>
      </c>
      <c r="B35" s="98">
        <v>0.3</v>
      </c>
      <c r="C35" s="98">
        <v>0.3</v>
      </c>
      <c r="D35" s="99"/>
      <c r="E35" s="100"/>
    </row>
    <row r="36" spans="1:7" s="101" customFormat="1" ht="49.5" x14ac:dyDescent="0.15">
      <c r="A36" s="97" t="s">
        <v>780</v>
      </c>
      <c r="B36" s="98">
        <v>0.2</v>
      </c>
      <c r="C36" s="98">
        <v>0.2</v>
      </c>
      <c r="D36" s="99"/>
      <c r="E36" s="100"/>
    </row>
    <row r="37" spans="1:7" s="101" customFormat="1" ht="49.5" x14ac:dyDescent="0.15">
      <c r="A37" s="97" t="s">
        <v>781</v>
      </c>
      <c r="B37" s="98">
        <v>0.1</v>
      </c>
      <c r="C37" s="98">
        <v>0.1</v>
      </c>
      <c r="D37" s="99"/>
      <c r="E37" s="100"/>
    </row>
    <row r="38" spans="1:7" s="101" customFormat="1" ht="57.75" x14ac:dyDescent="0.15">
      <c r="A38" s="97" t="s">
        <v>782</v>
      </c>
      <c r="B38" s="98">
        <v>0.15</v>
      </c>
      <c r="C38" s="98">
        <v>0.15</v>
      </c>
      <c r="D38" s="99"/>
      <c r="E38" s="100"/>
    </row>
    <row r="39" spans="1:7" s="101" customFormat="1" ht="57.75" x14ac:dyDescent="0.15">
      <c r="A39" s="97" t="s">
        <v>783</v>
      </c>
      <c r="B39" s="98">
        <v>0.2</v>
      </c>
      <c r="C39" s="98">
        <v>0.2</v>
      </c>
      <c r="D39" s="99"/>
      <c r="E39" s="100"/>
    </row>
    <row r="40" spans="1:7" s="101" customFormat="1" ht="57.75" x14ac:dyDescent="0.15">
      <c r="A40" s="97" t="s">
        <v>784</v>
      </c>
      <c r="B40" s="98">
        <v>0.15</v>
      </c>
      <c r="C40" s="98">
        <v>0.15</v>
      </c>
      <c r="D40" s="99"/>
      <c r="E40" s="100"/>
    </row>
  </sheetData>
  <sheetProtection algorithmName="SHA-512" hashValue="+zP9n0gId6Veqv9XKZxUFumKJQwDmTX7kJfwZQMM04cen3dk8Oee+4GcA05k0JWyNI/QWJAe7uaKHpbvIR5GUg==" saltValue="r59zZyduRzQlPW9tWgoISA==" spinCount="100000" sheet="1" objects="1" scenarios="1"/>
  <mergeCells count="1">
    <mergeCell ref="A15:B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24</vt:i4>
      </vt:variant>
    </vt:vector>
  </HeadingPairs>
  <TitlesOfParts>
    <vt:vector size="32" baseType="lpstr">
      <vt:lpstr>F-A-CAL-11</vt:lpstr>
      <vt:lpstr>INSTRUCTIVO</vt:lpstr>
      <vt:lpstr>1</vt:lpstr>
      <vt:lpstr>CARGOS</vt:lpstr>
      <vt:lpstr>SALARIOS</vt:lpstr>
      <vt:lpstr>2</vt:lpstr>
      <vt:lpstr>Hoja4</vt:lpstr>
      <vt:lpstr>3</vt:lpstr>
      <vt:lpstr>ANLA</vt:lpstr>
      <vt:lpstr>ANLAPlanta</vt:lpstr>
      <vt:lpstr>'F-A-CAL-11'!Área_de_impresión</vt:lpstr>
      <vt:lpstr>CLASE</vt:lpstr>
      <vt:lpstr>Concepto</vt:lpstr>
      <vt:lpstr>DEPENDENCIA</vt:lpstr>
      <vt:lpstr>ENTIDAD</vt:lpstr>
      <vt:lpstr>ENTIDAD2</vt:lpstr>
      <vt:lpstr>FINANCIACION</vt:lpstr>
      <vt:lpstr>FINANCIACION2</vt:lpstr>
      <vt:lpstr>IDEAM</vt:lpstr>
      <vt:lpstr>IDEAMPlanta</vt:lpstr>
      <vt:lpstr>MinAmbiente</vt:lpstr>
      <vt:lpstr>MinAmbientePlanta</vt:lpstr>
      <vt:lpstr>NUMERO</vt:lpstr>
      <vt:lpstr>PAIS</vt:lpstr>
      <vt:lpstr>PAÍS</vt:lpstr>
      <vt:lpstr>PAISES</vt:lpstr>
      <vt:lpstr>PARCIAL</vt:lpstr>
      <vt:lpstr>PLANTA</vt:lpstr>
      <vt:lpstr>PNNC</vt:lpstr>
      <vt:lpstr>PNNCPlanta</vt:lpstr>
      <vt:lpstr>SINO</vt:lpstr>
      <vt:lpstr>tabla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Camilo Ernesto Castillo Neva</cp:lastModifiedBy>
  <cp:revision/>
  <cp:lastPrinted>2024-11-20T00:17:51Z</cp:lastPrinted>
  <dcterms:created xsi:type="dcterms:W3CDTF">2012-04-13T14:28:11Z</dcterms:created>
  <dcterms:modified xsi:type="dcterms:W3CDTF">2025-07-06T02:52:56Z</dcterms:modified>
  <cp:category/>
  <cp:contentStatus/>
</cp:coreProperties>
</file>