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USUARIOS\fhsanchezs\Downloads\Actualización imagen Institucional\GDS\"/>
    </mc:Choice>
  </mc:AlternateContent>
  <workbookProtection workbookAlgorithmName="SHA-512" workbookHashValue="IOdjzwuF7OPaeDbAAcwvBWQMm591kCmfhbOQLPUyvzz7zk4TwrRsq6ECzBVamGtS1YfoJCWiohiPU2JB8ylaTA==" workbookSaltValue="S7+i1w8af/8DgAAxa+VX7Q==" workbookSpinCount="100000" lockStructure="1"/>
  <bookViews>
    <workbookView xWindow="-120" yWindow="-120" windowWidth="20730" windowHeight="11160"/>
  </bookViews>
  <sheets>
    <sheet name="2.1. Inscripción" sheetId="1" r:id="rId1"/>
    <sheet name="2.2. Requisitos mínimos" sheetId="2" r:id="rId2"/>
    <sheet name="2.3. Caracterización" sheetId="6" r:id="rId3"/>
    <sheet name="2.4. Verificación" sheetId="3" r:id="rId4"/>
    <sheet name="2.5. Plan Mejora" sheetId="7" r:id="rId5"/>
    <sheet name="Listas" sheetId="4" state="hidden" r:id="rId6"/>
    <sheet name="Listas2" sheetId="10" state="hidden" r:id="rId7"/>
    <sheet name="Anexo 1 Listado de asociados" sheetId="11" r:id="rId8"/>
    <sheet name="Base de datos" sheetId="9" r:id="rId9"/>
  </sheets>
  <definedNames>
    <definedName name="_xlnm._FilterDatabase" localSheetId="2" hidden="1">'2.3. Caracterización'!$C$43:$M$43</definedName>
    <definedName name="_xlnm._FilterDatabase" localSheetId="3" hidden="1">'2.4. Verificación'!$C$66:$I$66</definedName>
    <definedName name="_xlnm._FilterDatabase" localSheetId="5" hidden="1">Listas!$A$1:$ED$1139</definedName>
    <definedName name="acceso">Listas!$AH$2:$AH$4</definedName>
    <definedName name="actividad">Listas!$S$2:$S$8</definedName>
    <definedName name="agua">Listas!$CH$2:$CH$5</definedName>
    <definedName name="año">Listas!$DC$1:$DC$17</definedName>
    <definedName name="años">Listas!$J$2:$J$132</definedName>
    <definedName name="área">Listas!$DJ$1:$DJ$3</definedName>
    <definedName name="_xlnm.Print_Area" localSheetId="0">'2.1. Inscripción'!$B$1:$W$123</definedName>
    <definedName name="_xlnm.Print_Area" localSheetId="2">'2.3. Caracterización'!$A$4:$W$61</definedName>
    <definedName name="AUTORIDAD">Listas!$A$2:$A$41</definedName>
    <definedName name="bien">Listas!$L$2:$L$3</definedName>
    <definedName name="canal">Listas!$DL$1:$DL$6</definedName>
    <definedName name="canales">Listas!$DD$1:$DD$5</definedName>
    <definedName name="canvas">Listas!$AL$2:$AL$5</definedName>
    <definedName name="certificación">Listas!$R$2:$R$10</definedName>
    <definedName name="certificaciones">Listas!$DS$1:$DS$3</definedName>
    <definedName name="CIAP1.1.1">Listas2!$A$2:$A$5</definedName>
    <definedName name="CIAP1.1.2">Table7[aa. CIAP 1.1.3]</definedName>
    <definedName name="CIAP1.2.1">Tabla3[aa. CIAP 1.2.1]</definedName>
    <definedName name="CIAP1.2.2">Tabla4[aa. CIAP 1.2.2]</definedName>
    <definedName name="CIAP1.3.1">Tabla9[aa. CIAP 1.3.1]</definedName>
    <definedName name="CIAP1.3.2">Tabla10[aa. CIAP 1.3.2]</definedName>
    <definedName name="CIAP1.3.3">Tabla11[aa. CIAP 1.3.3]</definedName>
    <definedName name="CIAP1.3.4">Tabla12[aa. CIAP 1.3.4]</definedName>
    <definedName name="CIAP1.3.5">Tabla13[aa. CIAP 1.3.5]</definedName>
    <definedName name="CIAP1.4.1">Tabla14[aa. CIAP 1.4.1]</definedName>
    <definedName name="CIAP2.1.1">Tabla15[aa. CIAP 2.1.1]</definedName>
    <definedName name="CIAP2.1.2">Tabla16[aa. CIAP 2.1.2]</definedName>
    <definedName name="CIAP2.2.1">Tabla1[aa. CIAP 2.2.1]</definedName>
    <definedName name="CIAP2.2.2">Tabla2[aa. CIAP 2.2.2]</definedName>
    <definedName name="CIAP2.2.3">Tabla22[aa. CIAP 2.2.3]</definedName>
    <definedName name="CIAP2.2.4">Tabla23[aa. CIAP 2.2.4]</definedName>
    <definedName name="CIAP2.2.5">Tabla24[aa. CIAP 2.2.5]</definedName>
    <definedName name="CIAP2.2.6">Tabla25[aa. CIAP 2.2.6]</definedName>
    <definedName name="CIAP2.3.1">Tabla17[aa. CIAP 2.3.1]</definedName>
    <definedName name="CIAP2.4.1">Tabla18[aa. CIAP 2.4.1]</definedName>
    <definedName name="CIAP2.5.1">Tabla19[aa. CIAP 2.5.1]</definedName>
    <definedName name="CIAP3.1.1">Tabla20[aa. CIAP 3.1.1]</definedName>
    <definedName name="CIAP3.2.1">Tabla21[aa. CIAP 3.2.1]</definedName>
    <definedName name="CICLO">Listas!$DQ$1:$DQ$3</definedName>
    <definedName name="clasificación">Listas!$U$2:$U$25</definedName>
    <definedName name="competidore">Listas!$AU$2:$AU$5</definedName>
    <definedName name="competidores">Listas!$AU$2:$AU$5</definedName>
    <definedName name="compras">Listas!$BO$2:$BO$5</definedName>
    <definedName name="comprasx">Listas!$BO$2:$BO$5</definedName>
    <definedName name="comunidad">Listas!$F$2:$F$6</definedName>
    <definedName name="concesión">Listas!$CK$2:$CK$5</definedName>
    <definedName name="conoce">Listas!$BI$2:$BI$4</definedName>
    <definedName name="contabilidad">Listas!$AO$2:$AO$5</definedName>
    <definedName name="contratación">Listas!$AW$2:$AW$6</definedName>
    <definedName name="cumple">Listas!#REF!</definedName>
    <definedName name="día">Listas!$H$2:$H$32</definedName>
    <definedName name="documento">Listas!$DW$2:$DW$3</definedName>
    <definedName name="educ">Listas!$BM$2:$BM$5</definedName>
    <definedName name="empaques">Listas!$BS$2:$BS$5</definedName>
    <definedName name="empleo">Listas!$BG$2:$BG$5</definedName>
    <definedName name="empresa">Listas!$B$1:$B$15</definedName>
    <definedName name="energía">Listas!$CE$2:$CE$5</definedName>
    <definedName name="estrategias_mercadeo">Listas!$AS$2:$AS$5</definedName>
    <definedName name="etapa">Listas!$DY$2:$DY$6</definedName>
    <definedName name="ferias">Listas!$CS$2:$CS$5</definedName>
    <definedName name="ficha">Listas!$BU$2:$BU$4</definedName>
    <definedName name="forma">Listas!$DF$1:$DF$2</definedName>
    <definedName name="forma_pago">Listas!$DM$1:$DM$3</definedName>
    <definedName name="formalización">Listas!$DA$1:$DA$3</definedName>
    <definedName name="genero">Listas!$DX$2:$DX$3</definedName>
    <definedName name="insumo">Listas!$BY$2:$BY$5</definedName>
    <definedName name="insumos">Listas!$BE$2:$BE$5</definedName>
    <definedName name="jurídica">Listas!$B$11:$B$15</definedName>
    <definedName name="marca">Listas!$CO$2:$CO$4</definedName>
    <definedName name="marco">Listas!$G$2:$G$4</definedName>
    <definedName name="mecanismo">Listas!$AQ$2:$AQ$5</definedName>
    <definedName name="mecanismo_comercial">Listas!$AQ$2:$AQ$5</definedName>
    <definedName name="mecanismos">Listas!$DE$1:$DE$3</definedName>
    <definedName name="medición">Listas!$BW$2:$BW$5</definedName>
    <definedName name="medio">Listas!$CW$2:$CW$5</definedName>
    <definedName name="mercado">Listas!$AJ$2:$AJ$5</definedName>
    <definedName name="mes">Listas!$I$2:$I$13</definedName>
    <definedName name="municipio">Listas!$M$2:$M$1139</definedName>
    <definedName name="NA">Listas!$E$2</definedName>
    <definedName name="No">Listas!$E$2</definedName>
    <definedName name="origen">Listas!$BQ$2:$BQ$4</definedName>
    <definedName name="pagos">Listas!$DN$1:$DN$3</definedName>
    <definedName name="permiso">Listas!$Q$2:$Q$14</definedName>
    <definedName name="permisos">Listas!$Q$2:$Q$17</definedName>
    <definedName name="Perro">Listas!$E$2</definedName>
    <definedName name="persona">Listas!$DV$2:$DV$3</definedName>
    <definedName name="PGIRS">Listas!$CC$2:$CC$5</definedName>
    <definedName name="PQR">Listas!$BC$2:$BC$5</definedName>
    <definedName name="pregunta">Listas!$D$2:$D$3</definedName>
    <definedName name="preguntados">Listas!$EA$2:$EA$4</definedName>
    <definedName name="premios">Listas!$CU$2:$CU$4</definedName>
    <definedName name="producto">Listas!$DK$1:$DK$2</definedName>
    <definedName name="promoción">Listas!$CQ$2:$CQ$5</definedName>
    <definedName name="Punt1.1.1">Listas2!$A$2:$B$5</definedName>
    <definedName name="Punt1.1.2">Listas2!$D$2:$E$5</definedName>
    <definedName name="Punt1.1.3">Listas2!$G$2:$H$11</definedName>
    <definedName name="Punt1.2.1">Listas2!$J$2:$K$4</definedName>
    <definedName name="Punt1.2.2">Listas2!$M$2:$N$4</definedName>
    <definedName name="Punt1.3.1">Listas2!$P$2:$Q$3</definedName>
    <definedName name="Punt1.3.2">Listas2!$S$2:$T$11</definedName>
    <definedName name="Punt1.3.3">Listas2!$V$2:$W$4</definedName>
    <definedName name="Punt1.3.4">Listas2!$Y$2:$Z$4</definedName>
    <definedName name="Punt1.3.5">Listas2!$AB$2:$AC$5</definedName>
    <definedName name="Punt1.4.1">Listas2!$AE$2:$AF$4</definedName>
    <definedName name="Punt2.1.1">Listas2!$AH$2:$AI$4</definedName>
    <definedName name="Punt2.1.2">Listas2!$AK$2:$AL$6</definedName>
    <definedName name="Punt2.2.1">Listas2!$AN$2:$AO$4</definedName>
    <definedName name="Punt2.2.2">Listas2!$AQ$2:$AR$4</definedName>
    <definedName name="Punt2.2.3">Listas2!$AT$2:$AU$4</definedName>
    <definedName name="Punt2.2.4">Listas2!$AW$2:$AX$4</definedName>
    <definedName name="Punt2.2.5">Listas2!$AZ$2:$BA$4</definedName>
    <definedName name="Punt2.2.6">Listas2!$BC$2:$BD$4</definedName>
    <definedName name="Punt2.3.1">Listas2!$BF$2:$BG$8</definedName>
    <definedName name="Punt2.4.1">Listas2!$BI$2:$BJ$3</definedName>
    <definedName name="Punt2.5.1">Listas2!$BL$2:$BM$5</definedName>
    <definedName name="Punt3.1.1">Listas2!$BO$2:$BP$3</definedName>
    <definedName name="Punt3.2.1">Listas2!$BR$2:$BS$3</definedName>
    <definedName name="regimen">Listas!$DZ$2:$DZ$3</definedName>
    <definedName name="residuos">Listas!$CA$2:$CA$5</definedName>
    <definedName name="respo">Listas!$BK$2:$BK$4</definedName>
    <definedName name="salario">Listas!$DB$1:$DB$4</definedName>
    <definedName name="satisfacción">Listas!$BA$2:$BA$4</definedName>
    <definedName name="SSST">Listas!$AY$2:$AY$5</definedName>
    <definedName name="subsector">Listas!#REF!</definedName>
    <definedName name="subsectores">Listas!$U$2:$U$25</definedName>
    <definedName name="tamaño">Listas!$C$2:$C$5</definedName>
    <definedName name="tenencia">Listas!$DI$1:$DI$7</definedName>
    <definedName name="tipo_Doc">Listas!$K$2:$K$4</definedName>
    <definedName name="tipo_empresa">Listas!$B$2:$B$15</definedName>
    <definedName name="unidad">Listas!$AN$2:$AN$13</definedName>
    <definedName name="unidades">Listas!$AG$2:$AG$7</definedName>
    <definedName name="vertimientos">Listas!$CM$2:$CM$5</definedName>
    <definedName name="visión">Listas!$AF$2:$AF$3</definedName>
    <definedName name="X">'2.2. Requisitos mínimos'!#REF!</definedName>
  </definedNames>
  <calcPr calcId="162913"/>
</workbook>
</file>

<file path=xl/calcChain.xml><?xml version="1.0" encoding="utf-8"?>
<calcChain xmlns="http://schemas.openxmlformats.org/spreadsheetml/2006/main">
  <c r="F16" i="7" l="1"/>
  <c r="F14" i="7"/>
  <c r="M31" i="1"/>
  <c r="J31" i="1"/>
  <c r="C31" i="1"/>
  <c r="F16" i="1"/>
  <c r="P2" i="9" l="1"/>
  <c r="H2" i="9"/>
  <c r="G2" i="9"/>
  <c r="F2" i="9" s="1"/>
  <c r="D2" i="9"/>
  <c r="E2" i="9" s="1"/>
  <c r="I2" i="9" l="1"/>
  <c r="FO1" i="9" l="1"/>
  <c r="FN1" i="9"/>
  <c r="FM1" i="9"/>
  <c r="FL1" i="9"/>
  <c r="FK1" i="9"/>
  <c r="FJ1" i="9"/>
  <c r="FI1" i="9"/>
  <c r="FH1" i="9"/>
  <c r="FG1" i="9"/>
  <c r="FF1" i="9"/>
  <c r="FE1" i="9"/>
  <c r="FD1" i="9"/>
  <c r="FC1" i="9"/>
  <c r="FB1" i="9"/>
  <c r="FA1" i="9"/>
  <c r="EZ1" i="9"/>
  <c r="EY1" i="9"/>
  <c r="EX2" i="9"/>
  <c r="EX1" i="9"/>
  <c r="EW2" i="9"/>
  <c r="EV2" i="9"/>
  <c r="EW1" i="9"/>
  <c r="EV1" i="9"/>
  <c r="EU2" i="9"/>
  <c r="EU1" i="9"/>
  <c r="ET2" i="9"/>
  <c r="ET1" i="9"/>
  <c r="ES2" i="9"/>
  <c r="ES1" i="9"/>
  <c r="ER2" i="9"/>
  <c r="ER1" i="9"/>
  <c r="EQ2" i="9"/>
  <c r="EP2" i="9"/>
  <c r="EP1" i="9"/>
  <c r="EO2" i="9"/>
  <c r="EN2" i="9"/>
  <c r="EN1" i="9"/>
  <c r="EM2" i="9"/>
  <c r="EM1" i="9"/>
  <c r="EL2" i="9"/>
  <c r="EL1" i="9"/>
  <c r="EK2" i="9"/>
  <c r="EK1" i="9"/>
  <c r="EJ2" i="9"/>
  <c r="EJ1" i="9"/>
  <c r="EI2" i="9"/>
  <c r="EI1" i="9"/>
  <c r="EH2" i="9"/>
  <c r="EH1" i="9"/>
  <c r="EG2" i="9"/>
  <c r="EG1" i="9"/>
  <c r="EF2" i="9"/>
  <c r="EF1" i="9"/>
  <c r="EE2" i="9"/>
  <c r="EE1" i="9"/>
  <c r="ED2" i="9"/>
  <c r="EB2" i="9"/>
  <c r="EB1" i="9"/>
  <c r="EA2" i="9"/>
  <c r="EA1" i="9"/>
  <c r="DZ2" i="9"/>
  <c r="DZ1" i="9"/>
  <c r="DY2" i="9"/>
  <c r="DW2" i="9"/>
  <c r="DW1" i="9"/>
  <c r="DV2" i="9"/>
  <c r="DV1" i="9"/>
  <c r="DU2" i="9"/>
  <c r="DU1" i="9"/>
  <c r="DT2" i="9"/>
  <c r="DT1" i="9"/>
  <c r="DS2" i="9"/>
  <c r="DS1" i="9"/>
  <c r="DR2" i="9"/>
  <c r="DR1" i="9"/>
  <c r="DQ2" i="9"/>
  <c r="DQ1" i="9"/>
  <c r="DP2" i="9"/>
  <c r="DP1" i="9"/>
  <c r="DO1" i="9"/>
  <c r="DN2" i="9"/>
  <c r="DN1" i="9"/>
  <c r="DM2" i="9"/>
  <c r="DM1" i="9"/>
  <c r="DL2" i="9"/>
  <c r="DL1" i="9"/>
  <c r="DK2" i="9"/>
  <c r="DK1" i="9"/>
  <c r="V2" i="9"/>
  <c r="U2" i="9"/>
  <c r="DJ1" i="9"/>
  <c r="DE2" i="9"/>
  <c r="DE1" i="9"/>
  <c r="DI2" i="9"/>
  <c r="DI1" i="9"/>
  <c r="DH2" i="9"/>
  <c r="DH1" i="9"/>
  <c r="DF2" i="9"/>
  <c r="DF1" i="9"/>
  <c r="BG2" i="9"/>
  <c r="BG1" i="9"/>
  <c r="BF1" i="9"/>
  <c r="BF2" i="9"/>
  <c r="BE1" i="9"/>
  <c r="BD1" i="9"/>
  <c r="BC1" i="9"/>
  <c r="BB1" i="9"/>
  <c r="BA1" i="9"/>
  <c r="AZ1" i="9"/>
  <c r="AY1" i="9"/>
  <c r="AX1" i="9"/>
  <c r="BZ2" i="9"/>
  <c r="BZ1" i="9"/>
  <c r="BY2" i="9"/>
  <c r="BY1" i="9"/>
  <c r="BX2" i="9"/>
  <c r="BX1" i="9"/>
  <c r="BW2" i="9"/>
  <c r="BW1" i="9"/>
  <c r="AT2" i="9"/>
  <c r="AT1" i="9"/>
  <c r="BV2" i="9"/>
  <c r="BV1" i="9"/>
  <c r="BU2" i="9"/>
  <c r="BU1" i="9"/>
  <c r="BT2" i="9"/>
  <c r="BT1" i="9"/>
  <c r="BS2" i="9"/>
  <c r="BS1" i="9"/>
  <c r="BR2" i="9"/>
  <c r="BR1" i="9"/>
  <c r="BQ2" i="9"/>
  <c r="BQ1" i="9"/>
  <c r="BP2" i="9"/>
  <c r="BP1" i="9"/>
  <c r="BO2" i="9"/>
  <c r="BO1" i="9"/>
  <c r="BN2" i="9"/>
  <c r="BN1" i="9"/>
  <c r="BM2" i="9"/>
  <c r="BM1" i="9"/>
  <c r="BL2" i="9"/>
  <c r="BL1" i="9"/>
  <c r="BK1" i="9"/>
  <c r="BK2" i="9"/>
  <c r="BJ2" i="9"/>
  <c r="BJ1" i="9"/>
  <c r="BI2" i="9"/>
  <c r="BI1" i="9"/>
  <c r="AG2" i="9"/>
  <c r="AG1" i="9"/>
  <c r="AF2" i="9"/>
  <c r="AF1" i="9"/>
  <c r="AW2" i="9" l="1"/>
  <c r="AW1" i="9"/>
  <c r="AV2" i="9"/>
  <c r="AV1" i="9"/>
  <c r="AU2" i="9"/>
  <c r="AU1" i="9"/>
  <c r="AS2" i="9"/>
  <c r="AS1" i="9"/>
  <c r="AR2" i="9"/>
  <c r="AR1" i="9"/>
  <c r="AQ2" i="9"/>
  <c r="AQ1" i="9"/>
  <c r="AP2" i="9"/>
  <c r="AP1" i="9"/>
  <c r="AO2" i="9"/>
  <c r="AO1" i="9"/>
  <c r="AN2" i="9"/>
  <c r="AN1" i="9"/>
  <c r="AM2" i="9"/>
  <c r="AM1" i="9"/>
  <c r="AL2" i="9"/>
  <c r="AL1" i="9"/>
  <c r="AK2" i="9"/>
  <c r="AK1" i="9"/>
  <c r="AJ2" i="9"/>
  <c r="AJ1" i="9"/>
  <c r="AI2" i="9"/>
  <c r="AI1" i="9"/>
  <c r="AH2" i="9"/>
  <c r="AH1" i="9"/>
  <c r="W2" i="9"/>
  <c r="DD1" i="9"/>
  <c r="DC2" i="9"/>
  <c r="DC1" i="9"/>
  <c r="DB1" i="9"/>
  <c r="DA1" i="9"/>
  <c r="CZ1" i="9"/>
  <c r="CY2" i="9"/>
  <c r="CY1" i="9"/>
  <c r="CX1" i="9"/>
  <c r="CW1" i="9"/>
  <c r="CV1" i="9"/>
  <c r="CU1" i="9"/>
  <c r="CT2" i="9"/>
  <c r="CS2" i="9"/>
  <c r="CS1" i="9"/>
  <c r="CR2" i="9"/>
  <c r="CQ2" i="9"/>
  <c r="CR1" i="9"/>
  <c r="CQ1" i="9"/>
  <c r="CP2" i="9" l="1"/>
  <c r="CO2" i="9"/>
  <c r="CO1" i="9"/>
  <c r="CN1" i="9"/>
  <c r="N2" i="9"/>
  <c r="CM2" i="9"/>
  <c r="CM1" i="9"/>
  <c r="CL2" i="9"/>
  <c r="CL1" i="9"/>
  <c r="CK2" i="9"/>
  <c r="CK1" i="9"/>
  <c r="CJ2" i="9"/>
  <c r="CJ1" i="9"/>
  <c r="O2" i="9"/>
  <c r="CI2" i="9"/>
  <c r="S2" i="9"/>
  <c r="Q2" i="9"/>
  <c r="CH2" i="9"/>
  <c r="CH1" i="9"/>
  <c r="T2" i="9"/>
  <c r="CG2" i="9"/>
  <c r="CG1" i="9"/>
  <c r="R2" i="9"/>
  <c r="CF2" i="9"/>
  <c r="CF1" i="9"/>
  <c r="CE2" i="9"/>
  <c r="CE1" i="9"/>
  <c r="CD2" i="9"/>
  <c r="CD1" i="9"/>
  <c r="CC2" i="9"/>
  <c r="CC1" i="9"/>
  <c r="CB2" i="9"/>
  <c r="CB1" i="9"/>
  <c r="CA2" i="9"/>
  <c r="CA1" i="9"/>
  <c r="BH1" i="9"/>
  <c r="AE1" i="9"/>
  <c r="AD2" i="9"/>
  <c r="AD1" i="9"/>
  <c r="AC2" i="9"/>
  <c r="AC1" i="9"/>
  <c r="AB2" i="9"/>
  <c r="AB1" i="9"/>
  <c r="K2" i="9"/>
  <c r="AA2" i="9"/>
  <c r="AA1" i="9"/>
  <c r="J2" i="9"/>
  <c r="Y169" i="3"/>
  <c r="L74" i="2"/>
  <c r="CF3" i="4" l="1"/>
  <c r="CF4" i="4"/>
  <c r="AO201" i="3" l="1"/>
  <c r="AO200" i="3"/>
  <c r="AO199" i="3"/>
  <c r="AO198" i="3"/>
  <c r="AO197" i="3"/>
  <c r="AA78" i="2"/>
  <c r="DS3" i="4"/>
  <c r="Y140" i="3"/>
  <c r="D107" i="3"/>
  <c r="EC2" i="9" s="1"/>
  <c r="D92" i="3"/>
  <c r="DX2" i="9" s="1"/>
  <c r="S89" i="6" l="1"/>
  <c r="BE2" i="9" s="1"/>
  <c r="Q89" i="6"/>
  <c r="BD2" i="9" s="1"/>
  <c r="O89" i="6"/>
  <c r="BC2" i="9" s="1"/>
  <c r="M89" i="6"/>
  <c r="BB2" i="9" s="1"/>
  <c r="K89" i="6"/>
  <c r="BA2" i="9" s="1"/>
  <c r="I89" i="6"/>
  <c r="AZ2" i="9" s="1"/>
  <c r="G89" i="6"/>
  <c r="AY2" i="9" s="1"/>
  <c r="E89" i="6"/>
  <c r="AX2" i="9" s="1"/>
  <c r="Y90" i="3"/>
  <c r="O39" i="6" l="1"/>
  <c r="CW2" i="9" s="1"/>
  <c r="C25" i="6"/>
  <c r="C23" i="6"/>
  <c r="C21" i="6"/>
  <c r="C19" i="6"/>
  <c r="C17" i="6"/>
  <c r="C15" i="6"/>
  <c r="C13" i="6"/>
  <c r="C10" i="6"/>
  <c r="L42" i="2"/>
  <c r="H28" i="2"/>
  <c r="CN2" i="9" s="1"/>
  <c r="L44" i="2" l="1"/>
  <c r="Y90" i="2" l="1"/>
  <c r="Y88" i="2"/>
  <c r="Y86" i="2"/>
  <c r="Y42" i="2"/>
  <c r="I73" i="2"/>
  <c r="Y72" i="2"/>
  <c r="Y74" i="2"/>
  <c r="Y68" i="2"/>
  <c r="Y66" i="2"/>
  <c r="Y78" i="2"/>
  <c r="Y76" i="2" s="1"/>
  <c r="AA76" i="2" s="1"/>
  <c r="H73" i="2"/>
  <c r="I65" i="2"/>
  <c r="H65" i="2"/>
  <c r="Y64" i="2"/>
  <c r="Y70" i="2" l="1"/>
  <c r="AA70" i="2" s="1"/>
  <c r="Y62" i="2"/>
  <c r="Y56" i="2"/>
  <c r="Y60" i="2"/>
  <c r="Y58" i="2"/>
  <c r="AA62" i="2" l="1"/>
  <c r="Y46" i="2"/>
  <c r="H54" i="2"/>
  <c r="Y54" i="2" s="1"/>
  <c r="Y52" i="2" s="1"/>
  <c r="AA52" i="2" s="1"/>
  <c r="Y44" i="2"/>
  <c r="Y98" i="2" l="1"/>
  <c r="G98" i="2" s="1"/>
  <c r="I55" i="2"/>
  <c r="H55" i="2"/>
  <c r="D44" i="2"/>
  <c r="H18" i="2"/>
  <c r="C48" i="1" l="1"/>
  <c r="C52" i="1"/>
  <c r="C50" i="1"/>
  <c r="L30" i="2"/>
  <c r="H34" i="2"/>
  <c r="H32" i="2" l="1"/>
  <c r="Y32" i="2" s="1"/>
  <c r="L32" i="2" l="1"/>
  <c r="P98" i="2"/>
  <c r="L64" i="2"/>
  <c r="CT1" i="9" s="1"/>
  <c r="F176" i="7" l="1"/>
  <c r="F174" i="7"/>
  <c r="F172" i="7"/>
  <c r="F163" i="7"/>
  <c r="F161" i="7"/>
  <c r="F152" i="7"/>
  <c r="F150" i="7"/>
  <c r="F148" i="7"/>
  <c r="F146" i="7"/>
  <c r="F137" i="7"/>
  <c r="F135" i="7"/>
  <c r="F126" i="7"/>
  <c r="F117" i="7"/>
  <c r="F115" i="7"/>
  <c r="F106" i="7"/>
  <c r="F104" i="7"/>
  <c r="F102" i="7"/>
  <c r="F100" i="7"/>
  <c r="F91" i="7"/>
  <c r="F89" i="7"/>
  <c r="F80" i="7"/>
  <c r="F78" i="7"/>
  <c r="F76" i="7"/>
  <c r="F74" i="7"/>
  <c r="F65" i="7"/>
  <c r="F63" i="7"/>
  <c r="F61" i="7"/>
  <c r="F52" i="7"/>
  <c r="F50" i="7"/>
  <c r="F48" i="7"/>
  <c r="F35" i="7"/>
  <c r="F39" i="7"/>
  <c r="F37" i="7"/>
  <c r="F33" i="7"/>
  <c r="F31" i="7"/>
  <c r="Y185" i="3" l="1"/>
  <c r="CT4" i="4"/>
  <c r="Y182" i="3" s="1"/>
  <c r="CT3" i="4"/>
  <c r="Y180" i="3"/>
  <c r="CR4" i="4"/>
  <c r="CR3" i="4"/>
  <c r="Y171" i="3" s="1"/>
  <c r="N197" i="3" s="1"/>
  <c r="FI2" i="9" s="1"/>
  <c r="N199" i="3" l="1"/>
  <c r="FJ2" i="9" s="1"/>
  <c r="CN4" i="4"/>
  <c r="Y158" i="3" s="1"/>
  <c r="CN3" i="4"/>
  <c r="Y156" i="3"/>
  <c r="CL4" i="4"/>
  <c r="CL3" i="4"/>
  <c r="Y153" i="3"/>
  <c r="N153" i="3"/>
  <c r="EQ1" i="9" s="1"/>
  <c r="CI4" i="4"/>
  <c r="CI3" i="4"/>
  <c r="Y150" i="3"/>
  <c r="N150" i="3"/>
  <c r="EO1" i="9" s="1"/>
  <c r="Y138" i="3"/>
  <c r="CD4" i="4"/>
  <c r="CD3" i="4"/>
  <c r="Y136" i="3"/>
  <c r="CB4" i="4"/>
  <c r="CB3" i="4"/>
  <c r="G219" i="3" l="1"/>
  <c r="FH2" i="9" s="1"/>
  <c r="G217" i="3"/>
  <c r="FG2" i="9" s="1"/>
  <c r="BZ4" i="4" l="1"/>
  <c r="BZ3" i="4"/>
  <c r="Y127" i="3" s="1"/>
  <c r="G215" i="3" s="1"/>
  <c r="FF2" i="9" s="1"/>
  <c r="BX4" i="4"/>
  <c r="Y118" i="3" s="1"/>
  <c r="BX3" i="4"/>
  <c r="Y116" i="3"/>
  <c r="Y105" i="3"/>
  <c r="BT4" i="4"/>
  <c r="BT3" i="4"/>
  <c r="Y107" i="3"/>
  <c r="Y103" i="3"/>
  <c r="BP4" i="4"/>
  <c r="BP3" i="4"/>
  <c r="Y101" i="3" s="1"/>
  <c r="G211" i="3" l="1"/>
  <c r="FD2" i="9" s="1"/>
  <c r="G213" i="3"/>
  <c r="FE2" i="9" s="1"/>
  <c r="C115" i="6"/>
  <c r="J115" i="6" s="1"/>
  <c r="DG2" i="9" s="1"/>
  <c r="Y92" i="3" l="1"/>
  <c r="N195" i="3" l="1"/>
  <c r="N192" i="3" s="1"/>
  <c r="Y79" i="3"/>
  <c r="BN4" i="4"/>
  <c r="BN3" i="4"/>
  <c r="Y77" i="3"/>
  <c r="Y75" i="3"/>
  <c r="BH4" i="4"/>
  <c r="BH3" i="4"/>
  <c r="Y73" i="3" s="1"/>
  <c r="Y66" i="3"/>
  <c r="BF4" i="4"/>
  <c r="BF3" i="4"/>
  <c r="AP200" i="3" l="1"/>
  <c r="FL2" i="9"/>
  <c r="AA73" i="3"/>
  <c r="G205" i="3" s="1"/>
  <c r="FB2" i="9" s="1"/>
  <c r="I33" i="6" l="1"/>
  <c r="M33" i="6" s="1"/>
  <c r="X13" i="6"/>
  <c r="AA13" i="6" s="1"/>
  <c r="BG7" i="10" l="1"/>
  <c r="BG6" i="10"/>
  <c r="BG5" i="10"/>
  <c r="BG4" i="10"/>
  <c r="BG3" i="10"/>
  <c r="BD4" i="4" l="1"/>
  <c r="BD3" i="4"/>
  <c r="Y63" i="3"/>
  <c r="R63" i="3"/>
  <c r="Y61" i="3"/>
  <c r="AA61" i="3" l="1"/>
  <c r="G203" i="3" s="1"/>
  <c r="FA2" i="9" s="1"/>
  <c r="AZ3" i="4"/>
  <c r="AZ4" i="4"/>
  <c r="Y52" i="3"/>
  <c r="Y50" i="3"/>
  <c r="E72" i="6" l="1"/>
  <c r="G72" i="6"/>
  <c r="G70" i="6"/>
  <c r="E70" i="6"/>
  <c r="R49" i="6"/>
  <c r="M24" i="3" l="1"/>
  <c r="DD2" i="9"/>
  <c r="Q101" i="6"/>
  <c r="I101" i="6"/>
  <c r="M101" i="6"/>
  <c r="L88" i="2"/>
  <c r="L86" i="2"/>
  <c r="L78" i="2"/>
  <c r="H84" i="2"/>
  <c r="L46" i="2"/>
  <c r="Y30" i="2"/>
  <c r="L72" i="2"/>
  <c r="L68" i="2"/>
  <c r="L66" i="2"/>
  <c r="L34" i="2"/>
  <c r="L58" i="2"/>
  <c r="L56" i="2"/>
  <c r="L60" i="2"/>
  <c r="Q14" i="2"/>
  <c r="I85" i="2" l="1"/>
  <c r="I89" i="2"/>
  <c r="I87" i="2"/>
  <c r="L84" i="2"/>
  <c r="H85" i="2"/>
  <c r="Y34" i="2"/>
  <c r="H40" i="2"/>
  <c r="L40" i="2" s="1"/>
  <c r="F12" i="7"/>
  <c r="P52" i="1"/>
  <c r="M52" i="1"/>
  <c r="P50" i="1"/>
  <c r="M50" i="1"/>
  <c r="P48" i="1"/>
  <c r="M48" i="1"/>
  <c r="J52" i="1"/>
  <c r="J50" i="1"/>
  <c r="J48" i="1"/>
  <c r="L28" i="2" l="1"/>
  <c r="Y28" i="2"/>
  <c r="Y197" i="3" s="1"/>
  <c r="Y199" i="3" s="1"/>
  <c r="U99" i="6"/>
  <c r="U103" i="6" s="1"/>
  <c r="Q99" i="6"/>
  <c r="Q103" i="6" s="1"/>
  <c r="M99" i="6"/>
  <c r="M103" i="6" s="1"/>
  <c r="Y39" i="3"/>
  <c r="AV4" i="4"/>
  <c r="AV3" i="4"/>
  <c r="AT4" i="4"/>
  <c r="AT3" i="4"/>
  <c r="Y37" i="3" s="1"/>
  <c r="AR4" i="4"/>
  <c r="Y35" i="3" s="1"/>
  <c r="AR3" i="4"/>
  <c r="I33" i="3"/>
  <c r="V27" i="6"/>
  <c r="T27" i="6"/>
  <c r="AP4" i="4"/>
  <c r="AP3" i="4"/>
  <c r="U24" i="3"/>
  <c r="Y33" i="3" l="1"/>
  <c r="Y2" i="9"/>
  <c r="Y31" i="3"/>
  <c r="E101" i="6"/>
  <c r="E99" i="6" s="1"/>
  <c r="E103" i="6" s="1"/>
  <c r="M26" i="3"/>
  <c r="I24" i="3"/>
  <c r="I26" i="3" s="1"/>
  <c r="U26" i="3"/>
  <c r="F26" i="3"/>
  <c r="U18" i="3"/>
  <c r="U20" i="3" s="1"/>
  <c r="AM55" i="6" l="1"/>
  <c r="AO59" i="6" l="1"/>
  <c r="AM59" i="6"/>
  <c r="AO57" i="6"/>
  <c r="AM57" i="6"/>
  <c r="AO55" i="6"/>
  <c r="AM53" i="6" l="1"/>
  <c r="AO53" i="6" s="1"/>
  <c r="Q24" i="3" s="1"/>
  <c r="L54" i="2"/>
  <c r="D18" i="2"/>
  <c r="Q12" i="2"/>
  <c r="H12" i="2"/>
  <c r="F18" i="1"/>
  <c r="BH2" i="9" s="1"/>
  <c r="AE2" i="9"/>
  <c r="E41" i="1"/>
  <c r="K39" i="1"/>
  <c r="Q26" i="3" l="1"/>
  <c r="Y26" i="3" s="1"/>
  <c r="R20" i="2" l="1"/>
  <c r="M2" i="9" s="1"/>
  <c r="J20" i="2"/>
  <c r="L2" i="9" s="1"/>
  <c r="X25" i="6" l="1"/>
  <c r="AA25" i="6" s="1"/>
  <c r="Q25" i="6"/>
  <c r="X23" i="6"/>
  <c r="AA23" i="6" s="1"/>
  <c r="Q23" i="6"/>
  <c r="X21" i="6"/>
  <c r="AA21" i="6" s="1"/>
  <c r="Q21" i="6"/>
  <c r="X19" i="6"/>
  <c r="AA19" i="6" s="1"/>
  <c r="Q19" i="6"/>
  <c r="X17" i="6"/>
  <c r="AA17" i="6" s="1"/>
  <c r="Q17" i="6"/>
  <c r="X15" i="6"/>
  <c r="AA15" i="6" s="1"/>
  <c r="Q15" i="6"/>
  <c r="Q13" i="6"/>
  <c r="AD13" i="6" s="1"/>
  <c r="AD15" i="6" l="1"/>
  <c r="AD17" i="6"/>
  <c r="AA27" i="6"/>
  <c r="X27" i="6"/>
  <c r="AD19" i="6"/>
  <c r="AD21" i="6"/>
  <c r="AD25" i="6"/>
  <c r="Q27" i="6"/>
  <c r="AD23" i="6"/>
  <c r="G35" i="6" l="1"/>
  <c r="O35" i="6" s="1"/>
  <c r="G27" i="6"/>
  <c r="G43" i="6"/>
  <c r="Q41" i="6"/>
  <c r="AD27" i="6"/>
  <c r="K18" i="3" l="1"/>
  <c r="K20" i="3" s="1"/>
  <c r="CZ2" i="9"/>
  <c r="C35" i="6"/>
  <c r="X2" i="9" s="1"/>
  <c r="CU2" i="9"/>
  <c r="P18" i="3"/>
  <c r="P20" i="3" s="1"/>
  <c r="DA2" i="9"/>
  <c r="E24" i="3"/>
  <c r="CV2" i="9"/>
  <c r="R39" i="6"/>
  <c r="Q43" i="6"/>
  <c r="DB2" i="9" s="1"/>
  <c r="AS109" i="6"/>
  <c r="Y85" i="3" s="1"/>
  <c r="AB85" i="3" s="1"/>
  <c r="G209" i="3" s="1"/>
  <c r="FC2" i="9" s="1"/>
  <c r="F18" i="3" l="1"/>
  <c r="F20" i="3" s="1"/>
  <c r="Y20" i="3" s="1"/>
  <c r="G197" i="3" s="1"/>
  <c r="EY2" i="9" s="1"/>
  <c r="CX2" i="9"/>
  <c r="AA85" i="3"/>
  <c r="G195" i="3" l="1"/>
  <c r="AA22" i="3"/>
  <c r="K14" i="3" s="1"/>
  <c r="DJ2" i="9" s="1"/>
  <c r="G207" i="3"/>
  <c r="K85" i="3"/>
  <c r="AP197" i="3"/>
  <c r="AP199" i="3" l="1"/>
  <c r="Y84" i="2"/>
  <c r="Y82" i="2" s="1"/>
  <c r="Y40" i="2"/>
  <c r="Y38" i="2" s="1"/>
  <c r="R96" i="2" s="1"/>
  <c r="L90" i="2"/>
  <c r="R98" i="2" l="1"/>
  <c r="AA82" i="2"/>
  <c r="Y26" i="2"/>
  <c r="G96" i="2" s="1"/>
  <c r="AC82" i="2" l="1"/>
  <c r="AC79" i="2"/>
  <c r="I99" i="6"/>
  <c r="I103" i="6" s="1"/>
  <c r="Y54" i="3" l="1"/>
  <c r="I54" i="3" s="1"/>
  <c r="DO2" i="9" s="1"/>
  <c r="AA54" i="3" l="1"/>
  <c r="G201" i="3" l="1"/>
  <c r="G199" i="3" l="1"/>
  <c r="G192" i="3" s="1"/>
  <c r="EZ2" i="9"/>
  <c r="AP198" i="3" l="1"/>
  <c r="U192" i="3"/>
  <c r="AP201" i="3" s="1"/>
  <c r="FK2" i="9"/>
  <c r="AA199" i="3" l="1"/>
  <c r="Y201" i="3" s="1"/>
  <c r="AA201" i="3" s="1"/>
  <c r="R197" i="3" s="1"/>
  <c r="FO2" i="9" s="1"/>
  <c r="FM2" i="9"/>
  <c r="Y195" i="3"/>
  <c r="U195" i="3" s="1"/>
  <c r="FN2" i="9" s="1"/>
</calcChain>
</file>

<file path=xl/comments1.xml><?xml version="1.0" encoding="utf-8"?>
<comments xmlns="http://schemas.openxmlformats.org/spreadsheetml/2006/main">
  <authors>
    <author>tc={0A4F7E66-1B7D-4953-BE44-78F288985343}</author>
    <author>tc={3A83428D-ED6F-404C-8C24-EE1F08F8A1CA}</author>
  </authors>
  <commentList>
    <comment ref="U10"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Escriba el número sin puntos, comas, ni espacios. Incluya el digito de verificación separado por un guión -</t>
        </r>
      </text>
    </comment>
    <comment ref="T27"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Escriba el número sin puntos, comas, ni espacios.</t>
        </r>
      </text>
    </comment>
  </commentList>
</comments>
</file>

<file path=xl/comments2.xml><?xml version="1.0" encoding="utf-8"?>
<comments xmlns="http://schemas.openxmlformats.org/spreadsheetml/2006/main">
  <authors>
    <author>Leonardo Andres Bueno Castellanos</author>
  </authors>
  <commentList>
    <comment ref="S33" authorId="0" shapeId="0">
      <text>
        <r>
          <rPr>
            <sz val="9"/>
            <color indexed="81"/>
            <rFont val="Tahoma"/>
            <family val="2"/>
          </rPr>
          <t>Justifique el estado de ventas para los 2 últimos años (Crecimiento, decrecimiento, estabilidad)</t>
        </r>
      </text>
    </comment>
  </commentList>
</comments>
</file>

<file path=xl/sharedStrings.xml><?xml version="1.0" encoding="utf-8"?>
<sst xmlns="http://schemas.openxmlformats.org/spreadsheetml/2006/main" count="6228" uniqueCount="2244">
  <si>
    <t>NIT</t>
  </si>
  <si>
    <t>Nombre del representante legal</t>
  </si>
  <si>
    <t>Comercialización</t>
  </si>
  <si>
    <t>Municipio</t>
  </si>
  <si>
    <t>Departamento</t>
  </si>
  <si>
    <t>Asociación</t>
  </si>
  <si>
    <t>SI</t>
  </si>
  <si>
    <t>NO</t>
  </si>
  <si>
    <t>Tamaño de la empresa</t>
  </si>
  <si>
    <t>Idea</t>
  </si>
  <si>
    <t>Despegue</t>
  </si>
  <si>
    <t>Inversión inicial</t>
  </si>
  <si>
    <t>Consolidación</t>
  </si>
  <si>
    <t>Expansión</t>
  </si>
  <si>
    <t>Descripción</t>
  </si>
  <si>
    <t>Junta de acción comunal</t>
  </si>
  <si>
    <t>Cantidad</t>
  </si>
  <si>
    <t>Unidad</t>
  </si>
  <si>
    <t>Indicador</t>
  </si>
  <si>
    <t>Subsector de Negocio Verde</t>
  </si>
  <si>
    <t>Sistema de producción ecológico, orgánico y biológico</t>
  </si>
  <si>
    <t>Recursos genéticos y productos derivados</t>
  </si>
  <si>
    <t>Área de superficie cultivada</t>
  </si>
  <si>
    <t>Anual</t>
  </si>
  <si>
    <t>Área en conservación</t>
  </si>
  <si>
    <t>Especies de fauna protegidas</t>
  </si>
  <si>
    <t>Total</t>
  </si>
  <si>
    <t>Especies de flora protegidas</t>
  </si>
  <si>
    <t>Maderables</t>
  </si>
  <si>
    <t>Negocios para la restauración</t>
  </si>
  <si>
    <t>Área restaurada</t>
  </si>
  <si>
    <t>Fuentes no convencionales de energía renovable</t>
  </si>
  <si>
    <t>Capacidad instalada</t>
  </si>
  <si>
    <t>Construcción sostenible</t>
  </si>
  <si>
    <t>Certificaciones</t>
  </si>
  <si>
    <t>Certificación orgánica</t>
  </si>
  <si>
    <t>Rainforest Alliance Certified</t>
  </si>
  <si>
    <t>Análisis de Peligros y Puntos Críticos de Control (APPCC)</t>
  </si>
  <si>
    <t>Buenas Prácticas de Manufactura (BPM)</t>
  </si>
  <si>
    <t>Buenas Prácticas Agrícolas (BPA)</t>
  </si>
  <si>
    <t>Buenas Prácticas Pecuarias</t>
  </si>
  <si>
    <t>Comercio Justo</t>
  </si>
  <si>
    <t>Certificado de manipulación de alimentos</t>
  </si>
  <si>
    <t>Registro Nacional de Turismo</t>
  </si>
  <si>
    <t>Permiso de estudio con fines de investigación científica en diversidad biológica</t>
  </si>
  <si>
    <t>Permiso de aprovechamiento de fauna silvestre</t>
  </si>
  <si>
    <t>Permiso de aprovechamiento forestal</t>
  </si>
  <si>
    <t>Permiso de emisiones atmosféricas para fuentes fijas</t>
  </si>
  <si>
    <t>Concesión de aguas (superficiales o subterráneas)</t>
  </si>
  <si>
    <t>Permiso de vertimientos</t>
  </si>
  <si>
    <t>Licencia ambiental</t>
  </si>
  <si>
    <t>Hombres</t>
  </si>
  <si>
    <t>Mujeres</t>
  </si>
  <si>
    <t>Primaria</t>
  </si>
  <si>
    <t>Profesional</t>
  </si>
  <si>
    <t>Madres cabeza de familia</t>
  </si>
  <si>
    <t>Adultos mayores</t>
  </si>
  <si>
    <t>Indígenas</t>
  </si>
  <si>
    <t>Comunidades negras</t>
  </si>
  <si>
    <t>Campesinos</t>
  </si>
  <si>
    <t>Víctimas</t>
  </si>
  <si>
    <t>Certificado de existencia y representación legal vigente</t>
  </si>
  <si>
    <t>Volumen de madera anual utilizada</t>
  </si>
  <si>
    <t>Observación</t>
  </si>
  <si>
    <t>Servicio</t>
  </si>
  <si>
    <t>Bien</t>
  </si>
  <si>
    <t>Páramo</t>
  </si>
  <si>
    <t>Nombre o razón social</t>
  </si>
  <si>
    <t>Tipo</t>
  </si>
  <si>
    <t>Natural</t>
  </si>
  <si>
    <t>Jurídica</t>
  </si>
  <si>
    <t>Tipo de identificación</t>
  </si>
  <si>
    <t>Cédula</t>
  </si>
  <si>
    <t>No. de identificación</t>
  </si>
  <si>
    <t>Genero</t>
  </si>
  <si>
    <t>Masculino</t>
  </si>
  <si>
    <t>Femenino</t>
  </si>
  <si>
    <t>Correo electrónico de contacto</t>
  </si>
  <si>
    <t>Teléfono de contacto</t>
  </si>
  <si>
    <t>Corporación</t>
  </si>
  <si>
    <t>Fundación</t>
  </si>
  <si>
    <t>Otra</t>
  </si>
  <si>
    <t>Tipo Persona</t>
  </si>
  <si>
    <t>¿Otra? ¿Cuál?</t>
  </si>
  <si>
    <t>Actividades realizadas por la empresa</t>
  </si>
  <si>
    <t>Pregunta</t>
  </si>
  <si>
    <t>Abejorral</t>
  </si>
  <si>
    <t>Antioquia</t>
  </si>
  <si>
    <t>CORNARE</t>
  </si>
  <si>
    <t>Abrego</t>
  </si>
  <si>
    <t>Norte de Santander</t>
  </si>
  <si>
    <t>CORPONOR</t>
  </si>
  <si>
    <t>Abriaquí</t>
  </si>
  <si>
    <t>CORPOURABÁ</t>
  </si>
  <si>
    <t>Acacias</t>
  </si>
  <si>
    <t>Meta</t>
  </si>
  <si>
    <t>CORMACARENA</t>
  </si>
  <si>
    <t>Acandí</t>
  </si>
  <si>
    <t>Chocó</t>
  </si>
  <si>
    <t>CODECHOCÓ</t>
  </si>
  <si>
    <t>Acevedo</t>
  </si>
  <si>
    <t>Huila</t>
  </si>
  <si>
    <t>CAM</t>
  </si>
  <si>
    <t>Achí</t>
  </si>
  <si>
    <t>Bolívar</t>
  </si>
  <si>
    <t>CSB</t>
  </si>
  <si>
    <t>Agrado</t>
  </si>
  <si>
    <t>Agua de Dios</t>
  </si>
  <si>
    <t>Cundinamarca</t>
  </si>
  <si>
    <t>CAR</t>
  </si>
  <si>
    <t>Aguachica</t>
  </si>
  <si>
    <t>Cesar</t>
  </si>
  <si>
    <t>CORPOCESAR</t>
  </si>
  <si>
    <t>Aguada</t>
  </si>
  <si>
    <t>Santander</t>
  </si>
  <si>
    <t>CAS</t>
  </si>
  <si>
    <t>Aguadas</t>
  </si>
  <si>
    <t>Caldas</t>
  </si>
  <si>
    <t>CORPOCALDAS</t>
  </si>
  <si>
    <t>Aguazul</t>
  </si>
  <si>
    <t>Casanare</t>
  </si>
  <si>
    <t>CORPORINOQUIA</t>
  </si>
  <si>
    <t>Agustín Codazzi</t>
  </si>
  <si>
    <t>Aipe</t>
  </si>
  <si>
    <t>Nariño</t>
  </si>
  <si>
    <t>CORPONARIÑO</t>
  </si>
  <si>
    <t>Caquetá</t>
  </si>
  <si>
    <t>CORPOAMAZONIA</t>
  </si>
  <si>
    <t>La Guajira</t>
  </si>
  <si>
    <t>CORPOGUAJIRA</t>
  </si>
  <si>
    <t>Alcalá</t>
  </si>
  <si>
    <t>Valle del Cauca</t>
  </si>
  <si>
    <t>CVC</t>
  </si>
  <si>
    <t>Aldana</t>
  </si>
  <si>
    <t>Alejandría</t>
  </si>
  <si>
    <t>Algarrobo</t>
  </si>
  <si>
    <t>Magdalena</t>
  </si>
  <si>
    <t>CORPAMAG</t>
  </si>
  <si>
    <t>Algeciras</t>
  </si>
  <si>
    <t>Almaguer</t>
  </si>
  <si>
    <t>Cauca</t>
  </si>
  <si>
    <t>CRC</t>
  </si>
  <si>
    <t>Almeida</t>
  </si>
  <si>
    <t>Boyacá</t>
  </si>
  <si>
    <t>CORPOCHIVOR</t>
  </si>
  <si>
    <t>Alpujarra</t>
  </si>
  <si>
    <t>Tolima</t>
  </si>
  <si>
    <t>CORTOLIMA</t>
  </si>
  <si>
    <t>Altamira</t>
  </si>
  <si>
    <t>Alto Baudo</t>
  </si>
  <si>
    <t>Altos del Rosario</t>
  </si>
  <si>
    <t>Alvarado</t>
  </si>
  <si>
    <t>Amagá</t>
  </si>
  <si>
    <t>CORANTIOQUIA</t>
  </si>
  <si>
    <t>Amalfi</t>
  </si>
  <si>
    <t>Ambalema</t>
  </si>
  <si>
    <t>Anapoima</t>
  </si>
  <si>
    <t>Ancuyá</t>
  </si>
  <si>
    <t>Andalucía</t>
  </si>
  <si>
    <t>Andes</t>
  </si>
  <si>
    <t>Angelópolis</t>
  </si>
  <si>
    <t>Angostura</t>
  </si>
  <si>
    <t>Anolaima</t>
  </si>
  <si>
    <t>Anorí</t>
  </si>
  <si>
    <t>Anserma</t>
  </si>
  <si>
    <t>Ansermanuevo</t>
  </si>
  <si>
    <t>Anza</t>
  </si>
  <si>
    <t>Anzoátegui</t>
  </si>
  <si>
    <t>Apartadó</t>
  </si>
  <si>
    <t>Apía</t>
  </si>
  <si>
    <t>Risaralda</t>
  </si>
  <si>
    <t>CARDER</t>
  </si>
  <si>
    <t>Apulo</t>
  </si>
  <si>
    <t>Aquitania</t>
  </si>
  <si>
    <t>CORPOBOYACÁ</t>
  </si>
  <si>
    <t>Aracataca</t>
  </si>
  <si>
    <t>Aranzazu</t>
  </si>
  <si>
    <t>Aratoca</t>
  </si>
  <si>
    <t>Arauca</t>
  </si>
  <si>
    <t>Arauquita</t>
  </si>
  <si>
    <t>Arbeláez</t>
  </si>
  <si>
    <t>Arboleda</t>
  </si>
  <si>
    <t>Arboledas</t>
  </si>
  <si>
    <t>Arboletes</t>
  </si>
  <si>
    <t>Arcabuco</t>
  </si>
  <si>
    <t>Arenal</t>
  </si>
  <si>
    <t>Ariguaní</t>
  </si>
  <si>
    <t>Arjona</t>
  </si>
  <si>
    <t>CARDIQUE</t>
  </si>
  <si>
    <t>Quindío</t>
  </si>
  <si>
    <t>CRQ</t>
  </si>
  <si>
    <t>Armero</t>
  </si>
  <si>
    <t>Arroyohondo</t>
  </si>
  <si>
    <t>Astrea</t>
  </si>
  <si>
    <t>Ataco</t>
  </si>
  <si>
    <t>Atrato</t>
  </si>
  <si>
    <t>Ayapel</t>
  </si>
  <si>
    <t>Córdoba</t>
  </si>
  <si>
    <t>CVS</t>
  </si>
  <si>
    <t>Bagadó</t>
  </si>
  <si>
    <t>Bahía Solano</t>
  </si>
  <si>
    <t>Bajo Baudó</t>
  </si>
  <si>
    <t>Baranoa</t>
  </si>
  <si>
    <t>Atlántico</t>
  </si>
  <si>
    <t>CRA</t>
  </si>
  <si>
    <t>Baraya</t>
  </si>
  <si>
    <t>Barbacoas</t>
  </si>
  <si>
    <t>AMVA</t>
  </si>
  <si>
    <t>Barichara</t>
  </si>
  <si>
    <t>Barranca de Upía</t>
  </si>
  <si>
    <t>Barrancabermeja</t>
  </si>
  <si>
    <t>Barrancas</t>
  </si>
  <si>
    <t>Barranco de Loba</t>
  </si>
  <si>
    <t>Barranco Minas</t>
  </si>
  <si>
    <t>Guainía</t>
  </si>
  <si>
    <t>CDA</t>
  </si>
  <si>
    <t>Barranquilla rural</t>
  </si>
  <si>
    <t>Barranquilla urbana</t>
  </si>
  <si>
    <t>EPA Barranquilla Verde</t>
  </si>
  <si>
    <t>Becerril</t>
  </si>
  <si>
    <t>Belalcázar</t>
  </si>
  <si>
    <t>Belén de Bajira</t>
  </si>
  <si>
    <t>Belén de Los Andaquies</t>
  </si>
  <si>
    <t>Belén de Umbría</t>
  </si>
  <si>
    <t>Bello rural</t>
  </si>
  <si>
    <t>Bello urbana</t>
  </si>
  <si>
    <t>Belmira</t>
  </si>
  <si>
    <t>Beltrán</t>
  </si>
  <si>
    <t>Berbeo</t>
  </si>
  <si>
    <t>Betania</t>
  </si>
  <si>
    <t>Betéitiva</t>
  </si>
  <si>
    <t>Bituima</t>
  </si>
  <si>
    <t>Boavita</t>
  </si>
  <si>
    <t>Bochalema</t>
  </si>
  <si>
    <t>Bogotá D.C. rural</t>
  </si>
  <si>
    <t>Bogotá D.C.</t>
  </si>
  <si>
    <t>Bogotá D.C. urbana</t>
  </si>
  <si>
    <t>SDA</t>
  </si>
  <si>
    <t>Bojacá</t>
  </si>
  <si>
    <t>Bojaya</t>
  </si>
  <si>
    <t>Bosconia</t>
  </si>
  <si>
    <t>Bucaramanga</t>
  </si>
  <si>
    <t>CDMB</t>
  </si>
  <si>
    <t>Bucarasica</t>
  </si>
  <si>
    <t>Buena Vista</t>
  </si>
  <si>
    <t>Buenaventura rural</t>
  </si>
  <si>
    <t>Buenaventura urbana</t>
  </si>
  <si>
    <t>EPA Buenaventura</t>
  </si>
  <si>
    <t>Sucre</t>
  </si>
  <si>
    <t>CARSUCRE</t>
  </si>
  <si>
    <t>Buenos Aires</t>
  </si>
  <si>
    <t>Buesaco</t>
  </si>
  <si>
    <t>Bugalagrande</t>
  </si>
  <si>
    <t>Buriticá</t>
  </si>
  <si>
    <t>Busbanzá</t>
  </si>
  <si>
    <t>Cabuyaro</t>
  </si>
  <si>
    <t>Cacahual</t>
  </si>
  <si>
    <t>Cáceres</t>
  </si>
  <si>
    <t>Cachipay</t>
  </si>
  <si>
    <t>Cachirá</t>
  </si>
  <si>
    <t>Cácota</t>
  </si>
  <si>
    <t>Caicedo</t>
  </si>
  <si>
    <t>Caicedonia</t>
  </si>
  <si>
    <t>Caimito</t>
  </si>
  <si>
    <t>CORPOMOJANA</t>
  </si>
  <si>
    <t>Cajamarca</t>
  </si>
  <si>
    <t>Cajibío</t>
  </si>
  <si>
    <t>Cajicá</t>
  </si>
  <si>
    <t>Guaviare</t>
  </si>
  <si>
    <t>Calarcá</t>
  </si>
  <si>
    <t>Caldono</t>
  </si>
  <si>
    <t>Cali rural</t>
  </si>
  <si>
    <t>Cali urbana</t>
  </si>
  <si>
    <t>DAGMA</t>
  </si>
  <si>
    <t>California</t>
  </si>
  <si>
    <t>Calima</t>
  </si>
  <si>
    <t>Caloto</t>
  </si>
  <si>
    <t>Campamento</t>
  </si>
  <si>
    <t>Campo de La Cruz</t>
  </si>
  <si>
    <t>Campoalegre</t>
  </si>
  <si>
    <t>Campohermoso</t>
  </si>
  <si>
    <t>Canalete</t>
  </si>
  <si>
    <t>Cantagallo</t>
  </si>
  <si>
    <t>Cañasgordas</t>
  </si>
  <si>
    <t>Caparrapí</t>
  </si>
  <si>
    <t>Capitanejo</t>
  </si>
  <si>
    <t>Caqueza</t>
  </si>
  <si>
    <t>Caracolí</t>
  </si>
  <si>
    <t>Caramanta</t>
  </si>
  <si>
    <t>Carcasí</t>
  </si>
  <si>
    <t>Carepa</t>
  </si>
  <si>
    <t>Carmen de Apicala</t>
  </si>
  <si>
    <t>Carmen de Carupa</t>
  </si>
  <si>
    <t>Carmen del Darien</t>
  </si>
  <si>
    <t>Carolina</t>
  </si>
  <si>
    <t>Cartagena del Chairá</t>
  </si>
  <si>
    <t>Cartagena rural</t>
  </si>
  <si>
    <t>Cartagena urbana</t>
  </si>
  <si>
    <t>EPA Cartagena</t>
  </si>
  <si>
    <t>Cartago</t>
  </si>
  <si>
    <t>Caruru</t>
  </si>
  <si>
    <t>Vaupés</t>
  </si>
  <si>
    <t>Casabianca</t>
  </si>
  <si>
    <t>Castilla la Nueva</t>
  </si>
  <si>
    <t>Caucasia</t>
  </si>
  <si>
    <t>Cepitá</t>
  </si>
  <si>
    <t>Cereté</t>
  </si>
  <si>
    <t>Cerinza</t>
  </si>
  <si>
    <t>Cerrito</t>
  </si>
  <si>
    <t>Cerro San Antonio</t>
  </si>
  <si>
    <t>Cértegui</t>
  </si>
  <si>
    <t>Chachagüí</t>
  </si>
  <si>
    <t>Chaguaní</t>
  </si>
  <si>
    <t>Chalán</t>
  </si>
  <si>
    <t>Chámeza</t>
  </si>
  <si>
    <t>Chaparral</t>
  </si>
  <si>
    <t>Charalá</t>
  </si>
  <si>
    <t>Charta</t>
  </si>
  <si>
    <t>Chía</t>
  </si>
  <si>
    <t>Chigorodó</t>
  </si>
  <si>
    <t>Chimichagua</t>
  </si>
  <si>
    <t>Chinácota</t>
  </si>
  <si>
    <t>Chinavita</t>
  </si>
  <si>
    <t>Chinchiná</t>
  </si>
  <si>
    <t>Chinú</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</si>
  <si>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</si>
  <si>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</si>
  <si>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</si>
  <si>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</si>
  <si>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</si>
  <si>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</si>
  <si>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</si>
  <si>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</si>
  <si>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</si>
  <si>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</si>
  <si>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</si>
  <si>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</si>
  <si>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</si>
  <si>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</si>
  <si>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</si>
  <si>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</si>
  <si>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</si>
  <si>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</si>
  <si>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</si>
  <si>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</si>
  <si>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</si>
  <si>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</si>
  <si>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</si>
  <si>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</si>
  <si>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</si>
  <si>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</si>
  <si>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</si>
  <si>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Putumayo</t>
  </si>
  <si>
    <t>Coloso</t>
  </si>
  <si>
    <t>Cómbita</t>
  </si>
  <si>
    <t>Condoto</t>
  </si>
  <si>
    <t>Confines</t>
  </si>
  <si>
    <t>Consaca</t>
  </si>
  <si>
    <t>Contadero</t>
  </si>
  <si>
    <t>Contratación</t>
  </si>
  <si>
    <t>Convención</t>
  </si>
  <si>
    <t>Copacabana rural</t>
  </si>
  <si>
    <t>Copacabana urbana</t>
  </si>
  <si>
    <t>Coper</t>
  </si>
  <si>
    <t>Corinto</t>
  </si>
  <si>
    <t>Coromoro</t>
  </si>
  <si>
    <t>Corozal</t>
  </si>
  <si>
    <t>Corrales</t>
  </si>
  <si>
    <t>Cota</t>
  </si>
  <si>
    <t>Cotorra</t>
  </si>
  <si>
    <t>Covarachía</t>
  </si>
  <si>
    <t>Coveñas</t>
  </si>
  <si>
    <t>Coyaima</t>
  </si>
  <si>
    <t>Cravo Norte</t>
  </si>
  <si>
    <t>Cuaspud</t>
  </si>
  <si>
    <t>Cubará</t>
  </si>
  <si>
    <t>Cubarral</t>
  </si>
  <si>
    <t>Cucaita</t>
  </si>
  <si>
    <t>Cucunubá</t>
  </si>
  <si>
    <t>Cúcuta</t>
  </si>
  <si>
    <t>Cucutilla</t>
  </si>
  <si>
    <t>Cuítiva</t>
  </si>
  <si>
    <t>Cumaral</t>
  </si>
  <si>
    <t>Cumaribo</t>
  </si>
  <si>
    <t>Vichada</t>
  </si>
  <si>
    <t>Cumbal</t>
  </si>
  <si>
    <t>Cumbitara</t>
  </si>
  <si>
    <t>Cunday</t>
  </si>
  <si>
    <t>Curillo</t>
  </si>
  <si>
    <t>Curití</t>
  </si>
  <si>
    <t>Curumaní</t>
  </si>
  <si>
    <t>Dabeiba</t>
  </si>
  <si>
    <t>Dagua</t>
  </si>
  <si>
    <t>Dibula</t>
  </si>
  <si>
    <t>Distracción</t>
  </si>
  <si>
    <t>Dolores</t>
  </si>
  <si>
    <t>Don Matías</t>
  </si>
  <si>
    <t>Dosquebradas</t>
  </si>
  <si>
    <t>Duitama</t>
  </si>
  <si>
    <t>Durania</t>
  </si>
  <si>
    <t>Ebéjico</t>
  </si>
  <si>
    <t>El Ãguila</t>
  </si>
  <si>
    <t>El Bagre</t>
  </si>
  <si>
    <t>El Banco</t>
  </si>
  <si>
    <t>El Cairo</t>
  </si>
  <si>
    <t>El Calvario</t>
  </si>
  <si>
    <t>El Cantón del San Pablo</t>
  </si>
  <si>
    <t>El Carmen</t>
  </si>
  <si>
    <t>El Carmen de Atrato</t>
  </si>
  <si>
    <t>El Carmen de Bolívar</t>
  </si>
  <si>
    <t>El Carmen de Chucurí</t>
  </si>
  <si>
    <t>El Carmen de Viboral</t>
  </si>
  <si>
    <t>El Castillo</t>
  </si>
  <si>
    <t>El Cerrito</t>
  </si>
  <si>
    <t>El Charco</t>
  </si>
  <si>
    <t>El Cocuy</t>
  </si>
  <si>
    <t>El Colegio</t>
  </si>
  <si>
    <t>El Copey</t>
  </si>
  <si>
    <t>El Doncello</t>
  </si>
  <si>
    <t>El Dorado</t>
  </si>
  <si>
    <t>El Dovio</t>
  </si>
  <si>
    <t>El Encanto</t>
  </si>
  <si>
    <t>Amazonas</t>
  </si>
  <si>
    <t>El Espino</t>
  </si>
  <si>
    <t>El Guacamayo</t>
  </si>
  <si>
    <t>El Guamo</t>
  </si>
  <si>
    <t>El Litoral del San Juan</t>
  </si>
  <si>
    <t>El Molino</t>
  </si>
  <si>
    <t>El Paso</t>
  </si>
  <si>
    <t>El Paujil</t>
  </si>
  <si>
    <t>El Peñol</t>
  </si>
  <si>
    <t>El Piñon</t>
  </si>
  <si>
    <t>El Playón</t>
  </si>
  <si>
    <t>El Retén</t>
  </si>
  <si>
    <t>El Retorno</t>
  </si>
  <si>
    <t>El Roble</t>
  </si>
  <si>
    <t>El Rosal</t>
  </si>
  <si>
    <t>El Rosario</t>
  </si>
  <si>
    <t>El Santuario</t>
  </si>
  <si>
    <t>El Tablón de Gómez</t>
  </si>
  <si>
    <t>El Tarra</t>
  </si>
  <si>
    <t>El Zulia</t>
  </si>
  <si>
    <t>Elías</t>
  </si>
  <si>
    <t>Encino</t>
  </si>
  <si>
    <t>Enciso</t>
  </si>
  <si>
    <t>Entrerrios</t>
  </si>
  <si>
    <t>Envigado rural</t>
  </si>
  <si>
    <t>Envigado urbana</t>
  </si>
  <si>
    <t>Espinal</t>
  </si>
  <si>
    <t>Facatativá</t>
  </si>
  <si>
    <t>Falan</t>
  </si>
  <si>
    <t>Filadelfia</t>
  </si>
  <si>
    <t>Filandia</t>
  </si>
  <si>
    <t>Firavitoba</t>
  </si>
  <si>
    <t>Flandes</t>
  </si>
  <si>
    <t>Floresta</t>
  </si>
  <si>
    <t>Florián</t>
  </si>
  <si>
    <t>Florida</t>
  </si>
  <si>
    <t>Floridablanca</t>
  </si>
  <si>
    <t>Fomeque</t>
  </si>
  <si>
    <t>CORPOGUAVIO</t>
  </si>
  <si>
    <t>Fonseca</t>
  </si>
  <si>
    <t>Fortul</t>
  </si>
  <si>
    <t>Fosca</t>
  </si>
  <si>
    <t>Francisco Pizarro</t>
  </si>
  <si>
    <t>Fredonia</t>
  </si>
  <si>
    <t>Fresno</t>
  </si>
  <si>
    <t>Frontino</t>
  </si>
  <si>
    <t>Fuente de Oro</t>
  </si>
  <si>
    <t>Funes</t>
  </si>
  <si>
    <t>Funza</t>
  </si>
  <si>
    <t>Fúquene</t>
  </si>
  <si>
    <t>Fusagasugá</t>
  </si>
  <si>
    <t>Gachala</t>
  </si>
  <si>
    <t>Gachancipá</t>
  </si>
  <si>
    <t>Gachantivá</t>
  </si>
  <si>
    <t>Gachetá</t>
  </si>
  <si>
    <t>Galán</t>
  </si>
  <si>
    <t>Galapa</t>
  </si>
  <si>
    <t>Galeras</t>
  </si>
  <si>
    <t>Gama</t>
  </si>
  <si>
    <t>Gamarra</t>
  </si>
  <si>
    <t>Gambita</t>
  </si>
  <si>
    <t>Gameza</t>
  </si>
  <si>
    <t>Garagoa</t>
  </si>
  <si>
    <t>Garzón</t>
  </si>
  <si>
    <t>Génova</t>
  </si>
  <si>
    <t>Gigante</t>
  </si>
  <si>
    <t>Ginebra</t>
  </si>
  <si>
    <t>Giraldo</t>
  </si>
  <si>
    <t>Girardot</t>
  </si>
  <si>
    <t>Girardota rural</t>
  </si>
  <si>
    <t>Girardota urbana</t>
  </si>
  <si>
    <t>Girón</t>
  </si>
  <si>
    <t>Gómez Plata</t>
  </si>
  <si>
    <t>González</t>
  </si>
  <si>
    <t>Gramalote</t>
  </si>
  <si>
    <t>Guaca</t>
  </si>
  <si>
    <t>Guacamayas</t>
  </si>
  <si>
    <t>Guacarí</t>
  </si>
  <si>
    <t>Guachené</t>
  </si>
  <si>
    <t>Guachetá</t>
  </si>
  <si>
    <t>Guachucal</t>
  </si>
  <si>
    <t>Guadalajara de Buga</t>
  </si>
  <si>
    <t>Guaduas</t>
  </si>
  <si>
    <t>Guaitarilla</t>
  </si>
  <si>
    <t>Gualmatán</t>
  </si>
  <si>
    <t>Guamo</t>
  </si>
  <si>
    <t>Guapi</t>
  </si>
  <si>
    <t>Guapotá</t>
  </si>
  <si>
    <t>Guaranda</t>
  </si>
  <si>
    <t>Guarne</t>
  </si>
  <si>
    <t>Guasca</t>
  </si>
  <si>
    <t>Guatapé</t>
  </si>
  <si>
    <t>Guataquí</t>
  </si>
  <si>
    <t>Guatavita</t>
  </si>
  <si>
    <t>Guateque</t>
  </si>
  <si>
    <t>Guática</t>
  </si>
  <si>
    <t>Guavatá</t>
  </si>
  <si>
    <t>Guayabal de Siquima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</si>
  <si>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</si>
  <si>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</si>
  <si>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</si>
  <si>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</si>
  <si>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</si>
  <si>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</si>
  <si>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</si>
  <si>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</si>
  <si>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</si>
  <si>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</si>
  <si>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</si>
  <si>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</si>
  <si>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</si>
  <si>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</si>
  <si>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</si>
  <si>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</si>
  <si>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</si>
  <si>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</si>
  <si>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</si>
  <si>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</si>
  <si>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</si>
  <si>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</si>
  <si>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</si>
  <si>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Iquira</t>
  </si>
  <si>
    <t>Isnos</t>
  </si>
  <si>
    <t>Istmina</t>
  </si>
  <si>
    <t>Itagui rural</t>
  </si>
  <si>
    <t>Itagui urbana</t>
  </si>
  <si>
    <t>Ituango</t>
  </si>
  <si>
    <t>Iza</t>
  </si>
  <si>
    <t>Jambaló</t>
  </si>
  <si>
    <t>Jamundí</t>
  </si>
  <si>
    <t>Jardín</t>
  </si>
  <si>
    <t>Jenesano</t>
  </si>
  <si>
    <t>Jerusalén</t>
  </si>
  <si>
    <t>Jesús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</si>
  <si>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</si>
  <si>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</si>
  <si>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</si>
  <si>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</si>
  <si>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</si>
  <si>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</si>
  <si>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</si>
  <si>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</si>
  <si>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</si>
  <si>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</si>
  <si>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</si>
  <si>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</si>
  <si>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</si>
  <si>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</si>
  <si>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</si>
  <si>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</si>
  <si>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 rural</t>
  </si>
  <si>
    <t>La Estrella urbana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</si>
  <si>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</si>
  <si>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</si>
  <si>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</si>
  <si>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</si>
  <si>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</si>
  <si>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</si>
  <si>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</si>
  <si>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</si>
  <si>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</si>
  <si>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</si>
  <si>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</si>
  <si>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</si>
  <si>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</si>
  <si>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</si>
  <si>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</si>
  <si>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</si>
  <si>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</si>
  <si>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</si>
  <si>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</si>
  <si>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</si>
  <si>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</si>
  <si>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</si>
  <si>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Uvita</t>
  </si>
  <si>
    <t>La Virginia</t>
  </si>
  <si>
    <t>Labateca</t>
  </si>
  <si>
    <t>Labranzagrande</t>
  </si>
  <si>
    <t>Landázuri</t>
  </si>
  <si>
    <t>Lebríja</t>
  </si>
  <si>
    <t>Leguízamo</t>
  </si>
  <si>
    <t>Leiva</t>
  </si>
  <si>
    <t>Lejanías</t>
  </si>
  <si>
    <t>Lenguazaque</t>
  </si>
  <si>
    <t>Lérida</t>
  </si>
  <si>
    <t>Leticia</t>
  </si>
  <si>
    <t>Líbano</t>
  </si>
  <si>
    <t>Liborina</t>
  </si>
  <si>
    <t>Linares</t>
  </si>
  <si>
    <t>Lloró</t>
  </si>
  <si>
    <t>López</t>
  </si>
  <si>
    <t>Lorica</t>
  </si>
  <si>
    <t>Los Andes</t>
  </si>
  <si>
    <t>Los Córdobas</t>
  </si>
  <si>
    <t>Los Palmitos</t>
  </si>
  <si>
    <t>Los Patios</t>
  </si>
  <si>
    <t>Los Santos</t>
  </si>
  <si>
    <t>Lourdes</t>
  </si>
  <si>
    <t>Luruaco</t>
  </si>
  <si>
    <t>Macanal</t>
  </si>
  <si>
    <t>Macaravita</t>
  </si>
  <si>
    <t>Maceo</t>
  </si>
  <si>
    <t>Macheta</t>
  </si>
  <si>
    <t>Madrid</t>
  </si>
  <si>
    <t>Magangué</t>
  </si>
  <si>
    <t>Magüí</t>
  </si>
  <si>
    <t>Mahates</t>
  </si>
  <si>
    <t>Maicao</t>
  </si>
  <si>
    <t>Majagual</t>
  </si>
  <si>
    <t>Málaga</t>
  </si>
  <si>
    <t>Malambo</t>
  </si>
  <si>
    <t>Mallama</t>
  </si>
  <si>
    <t>Manatí</t>
  </si>
  <si>
    <t>Maní</t>
  </si>
  <si>
    <t>Manizales</t>
  </si>
  <si>
    <t>Manta</t>
  </si>
  <si>
    <t>Manzanares</t>
  </si>
  <si>
    <t>Mapiripán</t>
  </si>
  <si>
    <t>Mapiripana</t>
  </si>
  <si>
    <t>Margarita</t>
  </si>
  <si>
    <t>María la Baja</t>
  </si>
  <si>
    <t>Marinilla</t>
  </si>
  <si>
    <t>Maripí</t>
  </si>
  <si>
    <t>Mariquita</t>
  </si>
  <si>
    <t>Marmato</t>
  </si>
  <si>
    <t>Marquetalia</t>
  </si>
  <si>
    <t>Marsella</t>
  </si>
  <si>
    <t>Marulanda</t>
  </si>
  <si>
    <t>Matanza</t>
  </si>
  <si>
    <t>Medellín rural</t>
  </si>
  <si>
    <t>Medellín urbana</t>
  </si>
  <si>
    <t>Medina</t>
  </si>
  <si>
    <t>Medio Atrato</t>
  </si>
  <si>
    <t>Medio Baudó</t>
  </si>
  <si>
    <t>Medio San Juan</t>
  </si>
  <si>
    <t>Melgar</t>
  </si>
  <si>
    <t>Mercaderes</t>
  </si>
  <si>
    <t>Mesetas</t>
  </si>
  <si>
    <t>Milán</t>
  </si>
  <si>
    <t>Miranda</t>
  </si>
  <si>
    <t>Miriti Paraná</t>
  </si>
  <si>
    <t>Mistrató</t>
  </si>
  <si>
    <t>Mitú</t>
  </si>
  <si>
    <t>Mocoa</t>
  </si>
  <si>
    <t>Mogotes</t>
  </si>
  <si>
    <t>Molagavita</t>
  </si>
  <si>
    <t>Momil</t>
  </si>
  <si>
    <t>Mompós</t>
  </si>
  <si>
    <t>Mongua</t>
  </si>
  <si>
    <t>Monguí</t>
  </si>
  <si>
    <t>Moniquirá</t>
  </si>
  <si>
    <t>Montebello</t>
  </si>
  <si>
    <t>Montecristo</t>
  </si>
  <si>
    <t>Montelíbano</t>
  </si>
  <si>
    <t>Montenegro</t>
  </si>
  <si>
    <t>Montería</t>
  </si>
  <si>
    <t>Monterrey</t>
  </si>
  <si>
    <t>Moñitos</t>
  </si>
  <si>
    <t>Morelia</t>
  </si>
  <si>
    <t>Morichal</t>
  </si>
  <si>
    <t>Morroa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</si>
  <si>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</si>
  <si>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</si>
  <si>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</si>
  <si>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</si>
  <si>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</si>
  <si>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</si>
  <si>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</si>
  <si>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</si>
  <si>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</si>
  <si>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</si>
  <si>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</si>
  <si>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</si>
  <si>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</si>
  <si>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</si>
  <si>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</si>
  <si>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</si>
  <si>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</si>
  <si>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</si>
  <si>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</si>
  <si>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</si>
  <si>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</si>
  <si>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</si>
  <si>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</si>
  <si>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</si>
  <si>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</si>
  <si>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</si>
  <si>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</si>
  <si>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</si>
  <si>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</si>
  <si>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</si>
  <si>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</si>
  <si>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</si>
  <si>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</si>
  <si>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</si>
  <si>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</si>
  <si>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</si>
  <si>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</si>
  <si>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</si>
  <si>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</si>
  <si>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</si>
  <si>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</si>
  <si>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</si>
  <si>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</si>
  <si>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</si>
  <si>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Paicol</t>
  </si>
  <si>
    <t>Pailitas</t>
  </si>
  <si>
    <t>Paime</t>
  </si>
  <si>
    <t>Paipa</t>
  </si>
  <si>
    <t>Pajarito</t>
  </si>
  <si>
    <t>Palermo</t>
  </si>
  <si>
    <t>Palmar</t>
  </si>
  <si>
    <t>Palmar de Varela</t>
  </si>
  <si>
    <t>Palmas del Socorro</t>
  </si>
  <si>
    <t>Palmira</t>
  </si>
  <si>
    <t>Palmito</t>
  </si>
  <si>
    <t>Palocabildo</t>
  </si>
  <si>
    <t>Pamplona</t>
  </si>
  <si>
    <t>Pamplonita</t>
  </si>
  <si>
    <t>Pana Pana</t>
  </si>
  <si>
    <t>Pandi</t>
  </si>
  <si>
    <t>Panqueba</t>
  </si>
  <si>
    <t>Papunaua</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</si>
  <si>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</si>
  <si>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</si>
  <si>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</si>
  <si>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</si>
  <si>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</si>
  <si>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</si>
  <si>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</si>
  <si>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</si>
  <si>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</si>
  <si>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</si>
  <si>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</si>
  <si>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</si>
  <si>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</si>
  <si>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</si>
  <si>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</si>
  <si>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</si>
  <si>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</si>
  <si>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</si>
  <si>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</si>
  <si>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</si>
  <si>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</si>
  <si>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</si>
  <si>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</si>
  <si>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</si>
  <si>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</si>
  <si>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</si>
  <si>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</si>
  <si>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</si>
  <si>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</si>
  <si>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Planeta Rica</t>
  </si>
  <si>
    <t>Plato</t>
  </si>
  <si>
    <t>Policarpa</t>
  </si>
  <si>
    <t>Polonuevo</t>
  </si>
  <si>
    <t>Ponedera</t>
  </si>
  <si>
    <t>Popayán</t>
  </si>
  <si>
    <t>Pore</t>
  </si>
  <si>
    <t>Potosí</t>
  </si>
  <si>
    <t>Pradera</t>
  </si>
  <si>
    <t>Prado</t>
  </si>
  <si>
    <t>San Andrés</t>
  </si>
  <si>
    <t>CORALINA</t>
  </si>
  <si>
    <t>Pueblo Bello</t>
  </si>
  <si>
    <t>Pueblo Nuevo</t>
  </si>
  <si>
    <t>Pueblo Rico</t>
  </si>
  <si>
    <t>Pueblo Viejo</t>
  </si>
  <si>
    <t>Pueblorrico</t>
  </si>
  <si>
    <t>Puente Nacional</t>
  </si>
  <si>
    <t>Puerres</t>
  </si>
  <si>
    <t>Puerto Alegría</t>
  </si>
  <si>
    <t>Puerto Arica</t>
  </si>
  <si>
    <t>Puerto Asís</t>
  </si>
  <si>
    <t>Puerto Berrío</t>
  </si>
  <si>
    <t>Puerto Boyacá</t>
  </si>
  <si>
    <t>Puerto Caicedo</t>
  </si>
  <si>
    <t>Puerto Carreño</t>
  </si>
  <si>
    <t>Puerto Concordia</t>
  </si>
  <si>
    <t>Puerto Escondido</t>
  </si>
  <si>
    <t>Puerto Gaitán</t>
  </si>
  <si>
    <t>Puerto Guzmán</t>
  </si>
  <si>
    <t>Puerto Libertador</t>
  </si>
  <si>
    <t>Puerto Lleras</t>
  </si>
  <si>
    <t>Puerto López</t>
  </si>
  <si>
    <t>Puerto Nare</t>
  </si>
  <si>
    <t>Puerto Nariño</t>
  </si>
  <si>
    <t>Puerto Parra</t>
  </si>
  <si>
    <t>Puerto Rondón</t>
  </si>
  <si>
    <t>Puerto Salgar</t>
  </si>
  <si>
    <t>Puerto Tejada</t>
  </si>
  <si>
    <t>Puerto Triunfo</t>
  </si>
  <si>
    <t>Puerto Wilches</t>
  </si>
  <si>
    <t>Pulí</t>
  </si>
  <si>
    <t>Pupiales</t>
  </si>
  <si>
    <t>Puracé</t>
  </si>
  <si>
    <t>Purificación</t>
  </si>
  <si>
    <t>Purísima</t>
  </si>
  <si>
    <t>Quebradanegra</t>
  </si>
  <si>
    <t>Quetame</t>
  </si>
  <si>
    <t>Quibdó</t>
  </si>
  <si>
    <t>Quimbaya</t>
  </si>
  <si>
    <t>Quinchía</t>
  </si>
  <si>
    <t>Quípama</t>
  </si>
  <si>
    <t>Quipile</t>
  </si>
  <si>
    <t>Ragonvalia</t>
  </si>
  <si>
    <t>Ramiriquí</t>
  </si>
  <si>
    <t>Ráquira</t>
  </si>
  <si>
    <t>Recetor</t>
  </si>
  <si>
    <t>Regidor</t>
  </si>
  <si>
    <t>Remedios</t>
  </si>
  <si>
    <t>Remolino</t>
  </si>
  <si>
    <t>Repelón</t>
  </si>
  <si>
    <t>Retiro</t>
  </si>
  <si>
    <t>Rio Blanco</t>
  </si>
  <si>
    <t>Río de Oro</t>
  </si>
  <si>
    <t>Río Iro</t>
  </si>
  <si>
    <t>Río Quito</t>
  </si>
  <si>
    <t>Río Viejo</t>
  </si>
  <si>
    <t>Riofrío</t>
  </si>
  <si>
    <t>Riohacha</t>
  </si>
  <si>
    <t>Rivera</t>
  </si>
  <si>
    <t>Roberto Payán</t>
  </si>
  <si>
    <t>Roldanillo</t>
  </si>
  <si>
    <t>Roncesvalles</t>
  </si>
  <si>
    <t>Rondón</t>
  </si>
  <si>
    <t>Rosas</t>
  </si>
  <si>
    <t>Rovira</t>
  </si>
  <si>
    <t>Sabana de Torres</t>
  </si>
  <si>
    <t>Sabanagrande</t>
  </si>
  <si>
    <t>Sabanas de San Angel</t>
  </si>
  <si>
    <t>Sabaneta rural</t>
  </si>
  <si>
    <t>Sabaneta urbana</t>
  </si>
  <si>
    <t>Saboyá</t>
  </si>
  <si>
    <t>Sácama</t>
  </si>
  <si>
    <t>Sáchica</t>
  </si>
  <si>
    <t>Sahagún</t>
  </si>
  <si>
    <t>Saladoblanco</t>
  </si>
  <si>
    <t>Salazar</t>
  </si>
  <si>
    <t>Saldaña</t>
  </si>
  <si>
    <t>Salento</t>
  </si>
  <si>
    <t>Salgar</t>
  </si>
  <si>
    <t>Samacá</t>
  </si>
  <si>
    <t>Samaná</t>
  </si>
  <si>
    <t>Samaniego</t>
  </si>
  <si>
    <t>Sampués</t>
  </si>
  <si>
    <t>San Agustín</t>
  </si>
  <si>
    <t>San Alberto</t>
  </si>
  <si>
    <t>San Andrés de Cuerquía</t>
  </si>
  <si>
    <t>San Andrés de Tumaco</t>
  </si>
  <si>
    <t>San Andrés Sotavento</t>
  </si>
  <si>
    <t>San Antero</t>
  </si>
  <si>
    <t>San Antonio</t>
  </si>
  <si>
    <t>San Antonio del Tequendama</t>
  </si>
  <si>
    <t>San Benito</t>
  </si>
  <si>
    <t>San Benito Abad</t>
  </si>
  <si>
    <t>San Bernardo del Viento</t>
  </si>
  <si>
    <t>San Calixto</t>
  </si>
  <si>
    <t>San Carlos de Guaroa</t>
  </si>
  <si>
    <t>San Cristóbal</t>
  </si>
  <si>
    <t>San Diego</t>
  </si>
  <si>
    <t>San Eduardo</t>
  </si>
  <si>
    <t>San Estanislao</t>
  </si>
  <si>
    <t>San Felipe</t>
  </si>
  <si>
    <t>San Fernando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</si>
  <si>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</si>
  <si>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</si>
  <si>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</si>
  <si>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</si>
  <si>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</si>
  <si>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</si>
  <si>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</si>
  <si>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</si>
  <si>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</si>
  <si>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</si>
  <si>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</si>
  <si>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</si>
  <si>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José del Palmar</t>
  </si>
  <si>
    <t>San Juan de Arama</t>
  </si>
  <si>
    <t>San Juan de Betulia</t>
  </si>
  <si>
    <t>San Juan de Río Seco</t>
  </si>
  <si>
    <t>San Juan de Urabá</t>
  </si>
  <si>
    <t>San Juan del Cesar</t>
  </si>
  <si>
    <t>San Juan Nepomuceno</t>
  </si>
  <si>
    <t>San Juanito</t>
  </si>
  <si>
    <t>San Lorenzo</t>
  </si>
  <si>
    <t>San Luis de Sincé</t>
  </si>
  <si>
    <t>San Marcos</t>
  </si>
  <si>
    <t>San Martín de Loba</t>
  </si>
  <si>
    <t>San Mateo</t>
  </si>
  <si>
    <t>San Miguel de Sema</t>
  </si>
  <si>
    <t>San Onofre</t>
  </si>
  <si>
    <t>San Pablo</t>
  </si>
  <si>
    <t>San Pedro de Cartago</t>
  </si>
  <si>
    <t>San Pedro de Uraba</t>
  </si>
  <si>
    <t>San Pelayo</t>
  </si>
  <si>
    <t>San Rafael</t>
  </si>
  <si>
    <t>San Roque</t>
  </si>
  <si>
    <t>San Sebastián</t>
  </si>
  <si>
    <t>San Sebastián de Buenavista</t>
  </si>
  <si>
    <t>San Vicente</t>
  </si>
  <si>
    <t>San Vicente de Chucurí</t>
  </si>
  <si>
    <t>San Vicente del Caguán</t>
  </si>
  <si>
    <t>San Zenón</t>
  </si>
  <si>
    <t>Sandoná</t>
  </si>
  <si>
    <t>Santa Ana</t>
  </si>
  <si>
    <t>Santa Bárbara de Pinto</t>
  </si>
  <si>
    <t>Santa Catalina</t>
  </si>
  <si>
    <t>Santa Helena del Opón</t>
  </si>
  <si>
    <t>Santa Isabel</t>
  </si>
  <si>
    <t>Santa Lucía</t>
  </si>
  <si>
    <t>Santa Marta rural</t>
  </si>
  <si>
    <t>Santa Marta urbana</t>
  </si>
  <si>
    <t>DADSA</t>
  </si>
  <si>
    <t>Santa Rosa de Cabal</t>
  </si>
  <si>
    <t>Santa Rosa de Osos</t>
  </si>
  <si>
    <t>Santa Rosa de Viterbo</t>
  </si>
  <si>
    <t>Santa Rosa del Sur</t>
  </si>
  <si>
    <t>Santa Rosalía</t>
  </si>
  <si>
    <t>Santa Sofía</t>
  </si>
  <si>
    <t>Santacruz</t>
  </si>
  <si>
    <t>Santafé de Antioquia</t>
  </si>
  <si>
    <t>Santana</t>
  </si>
  <si>
    <t>Santander de Quilichao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</si>
  <si>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</si>
  <si>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</si>
  <si>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</si>
  <si>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</si>
  <si>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</si>
  <si>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</si>
  <si>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</si>
  <si>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</si>
  <si>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</si>
  <si>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</si>
  <si>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</si>
  <si>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</si>
  <si>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</si>
  <si>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</si>
  <si>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</si>
  <si>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</si>
  <si>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</si>
  <si>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</si>
  <si>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</si>
  <si>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</si>
  <si>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</si>
  <si>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</si>
  <si>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</si>
  <si>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Sipí</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</si>
  <si>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</si>
  <si>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</si>
  <si>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</si>
  <si>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</si>
  <si>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</si>
  <si>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</si>
  <si>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</si>
  <si>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</si>
  <si>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</si>
  <si>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</si>
  <si>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</si>
  <si>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</si>
  <si>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</si>
  <si>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</si>
  <si>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</si>
  <si>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</si>
  <si>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</si>
  <si>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</si>
  <si>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</si>
  <si>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</si>
  <si>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</si>
  <si>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Suaza</t>
  </si>
  <si>
    <t>Subachoque</t>
  </si>
  <si>
    <t>Suesca</t>
  </si>
  <si>
    <t>Supatá</t>
  </si>
  <si>
    <t>Supía</t>
  </si>
  <si>
    <t>Suratá</t>
  </si>
  <si>
    <t>Susa</t>
  </si>
  <si>
    <t>Susacón</t>
  </si>
  <si>
    <t>Sutamarchán</t>
  </si>
  <si>
    <t>Sutatausa</t>
  </si>
  <si>
    <t>Sutatenza</t>
  </si>
  <si>
    <t>Tabio</t>
  </si>
  <si>
    <t>Tadó</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</si>
  <si>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</si>
  <si>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</si>
  <si>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</si>
  <si>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</si>
  <si>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</si>
  <si>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</si>
  <si>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</si>
  <si>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</si>
  <si>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</si>
  <si>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</si>
  <si>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</si>
  <si>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</si>
  <si>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</si>
  <si>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</si>
  <si>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</si>
  <si>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</si>
  <si>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</si>
  <si>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</si>
  <si>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</si>
  <si>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</si>
  <si>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</si>
  <si>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</si>
  <si>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</si>
  <si>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</si>
  <si>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</si>
  <si>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</si>
  <si>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</si>
  <si>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</si>
  <si>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</si>
  <si>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</si>
  <si>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</si>
  <si>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</si>
  <si>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</si>
  <si>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</si>
  <si>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</si>
  <si>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</si>
  <si>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</si>
  <si>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</si>
  <si>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</si>
  <si>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</si>
  <si>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</si>
  <si>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</si>
  <si>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</si>
  <si>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</si>
  <si>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</si>
  <si>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Toribio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</si>
  <si>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</si>
  <si>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</si>
  <si>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</si>
  <si>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</si>
  <si>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</si>
  <si>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</si>
  <si>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</si>
  <si>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</si>
  <si>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</si>
  <si>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</si>
  <si>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</si>
  <si>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</si>
  <si>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</si>
  <si>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</si>
  <si>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</si>
  <si>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</si>
  <si>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</si>
  <si>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</si>
  <si>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</si>
  <si>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</si>
  <si>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Umbita</t>
  </si>
  <si>
    <t>Une</t>
  </si>
  <si>
    <t>Unguía</t>
  </si>
  <si>
    <t>Unión Panamericana</t>
  </si>
  <si>
    <t>Uramita</t>
  </si>
  <si>
    <t>Uribe</t>
  </si>
  <si>
    <t>Uribia</t>
  </si>
  <si>
    <t>Urrao</t>
  </si>
  <si>
    <t>Urumita</t>
  </si>
  <si>
    <t>Usiacurí</t>
  </si>
  <si>
    <t>Útica</t>
  </si>
  <si>
    <t>Valdivia</t>
  </si>
  <si>
    <t>Valencia</t>
  </si>
  <si>
    <t>Valle de Guamez</t>
  </si>
  <si>
    <t>Valle de San José</t>
  </si>
  <si>
    <t>Valle de San Juan</t>
  </si>
  <si>
    <t>Valledupar</t>
  </si>
  <si>
    <t>Vegachí</t>
  </si>
  <si>
    <t>Vélez</t>
  </si>
  <si>
    <t>Venadillo</t>
  </si>
  <si>
    <t>Ventaquemada</t>
  </si>
  <si>
    <t>Vergara</t>
  </si>
  <si>
    <t>Versalles</t>
  </si>
  <si>
    <t>Vetas</t>
  </si>
  <si>
    <t>Vianí</t>
  </si>
  <si>
    <t>Victoria</t>
  </si>
  <si>
    <t>Vigía del Fuerte</t>
  </si>
  <si>
    <t>Villa Caro</t>
  </si>
  <si>
    <t>Villa de Leyva</t>
  </si>
  <si>
    <t>Villa de San Diego de Ubate</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</si>
  <si>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</si>
  <si>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</si>
  <si>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</si>
  <si>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</si>
  <si>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</si>
  <si>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</si>
  <si>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</si>
  <si>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</si>
  <si>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</si>
  <si>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</si>
  <si>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</si>
  <si>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</si>
  <si>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</si>
  <si>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</si>
  <si>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 Hermosa</t>
  </si>
  <si>
    <t>Viterbo</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</si>
  <si>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</si>
  <si>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</si>
  <si>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</si>
  <si>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</si>
  <si>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</si>
  <si>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</si>
  <si>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</si>
  <si>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</si>
  <si>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</si>
  <si>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</si>
  <si>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</si>
  <si>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</si>
  <si>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</si>
  <si>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</si>
  <si>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</si>
  <si>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</si>
  <si>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</si>
  <si>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</si>
  <si>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</si>
  <si>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</si>
  <si>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Autoridad Ambiental</t>
  </si>
  <si>
    <t>Observaciones</t>
  </si>
  <si>
    <t>Tamaño</t>
  </si>
  <si>
    <t>Etapa</t>
  </si>
  <si>
    <t>Visión</t>
  </si>
  <si>
    <t>Coordenadas planas*</t>
  </si>
  <si>
    <t>* Magna Sirgas, Punto de origen Bogotá</t>
  </si>
  <si>
    <t>Este</t>
  </si>
  <si>
    <t>Norte</t>
  </si>
  <si>
    <t>Fecha de registro ante Cámara de comercio</t>
  </si>
  <si>
    <t>Tipo de comunidad</t>
  </si>
  <si>
    <t>Pueblos indígenas</t>
  </si>
  <si>
    <t>Pueblos Rrom</t>
  </si>
  <si>
    <t>Comunidad</t>
  </si>
  <si>
    <t>Nombre del grupo étnico</t>
  </si>
  <si>
    <t>Común</t>
  </si>
  <si>
    <t>Simplificado</t>
  </si>
  <si>
    <t>¿Se utiliza algún recurso natural renovable como materia prima?</t>
  </si>
  <si>
    <t>Ventas del año anterior</t>
  </si>
  <si>
    <t>Certificación</t>
  </si>
  <si>
    <t>No. Empleados</t>
  </si>
  <si>
    <t>No aplica</t>
  </si>
  <si>
    <t>Preguntados</t>
  </si>
  <si>
    <t>Alimentario</t>
  </si>
  <si>
    <t>No alimentario</t>
  </si>
  <si>
    <t>Turismo de la naturaleza (Ecoturismo)</t>
  </si>
  <si>
    <t>Productos derivados de la Fauna Silvestre</t>
  </si>
  <si>
    <t>No Maderables</t>
  </si>
  <si>
    <t>Aprovechamiento y valoración de Residuos</t>
  </si>
  <si>
    <t>Transporte sostenible</t>
  </si>
  <si>
    <t>Mercado regulado</t>
  </si>
  <si>
    <t>Mercado voluntario</t>
  </si>
  <si>
    <t>Servicios sostenibles asociados a Negocios Verdes</t>
  </si>
  <si>
    <t>II. Capacidad empresarial</t>
  </si>
  <si>
    <t>Comunidad étnica</t>
  </si>
  <si>
    <t>IV. Cumplimiento de las condiciones ambientales</t>
  </si>
  <si>
    <t>Para diligenciamiento al interior de las Autoridades Ambientales</t>
  </si>
  <si>
    <t>III. Capacidad de comercialización</t>
  </si>
  <si>
    <t>SI / NO</t>
  </si>
  <si>
    <t>Otro</t>
  </si>
  <si>
    <t>Indicadores de impacto ambiental positivo</t>
  </si>
  <si>
    <t>Empleados</t>
  </si>
  <si>
    <t>Socios</t>
  </si>
  <si>
    <t>RROM</t>
  </si>
  <si>
    <t>Tipo de población</t>
  </si>
  <si>
    <t>Edad</t>
  </si>
  <si>
    <t>Entre 18 - 30</t>
  </si>
  <si>
    <t>Entre 31 - 50</t>
  </si>
  <si>
    <t>Mayores de 50</t>
  </si>
  <si>
    <t>Reincorpora-dos</t>
  </si>
  <si>
    <t>Discapacita- dos</t>
  </si>
  <si>
    <t>Condición de vulnerabilidad</t>
  </si>
  <si>
    <t>Nivel educativo</t>
  </si>
  <si>
    <t>Ninguno</t>
  </si>
  <si>
    <t>Secundaria</t>
  </si>
  <si>
    <t>No remunerado / familiar</t>
  </si>
  <si>
    <t>Personal permanente (término indefinido)</t>
  </si>
  <si>
    <t>Personal contratado directamente</t>
  </si>
  <si>
    <t>Personal suministrado por agencias</t>
  </si>
  <si>
    <t>Personal aprendiz o estudiantes con convenio</t>
  </si>
  <si>
    <t>Personal temporal (jornales / obra o labor)</t>
  </si>
  <si>
    <t>Contrato verbal</t>
  </si>
  <si>
    <t>Contrato escrito</t>
  </si>
  <si>
    <t>Promedio salarios mensuales</t>
  </si>
  <si>
    <t>Entre uno (1) y dos (2) SMMLV</t>
  </si>
  <si>
    <t>Menor a un (1) SMMLV</t>
  </si>
  <si>
    <t>Entre tres (3) y cuatro (4) SMMLV</t>
  </si>
  <si>
    <t>Mayor a cinco (5) SMMLV</t>
  </si>
  <si>
    <t>Diligenciado por:</t>
  </si>
  <si>
    <t>Entidad:</t>
  </si>
  <si>
    <t>Residuos no dispuestos mensualmente</t>
  </si>
  <si>
    <t>Área construida en el último año</t>
  </si>
  <si>
    <t>Kilómetros recorridos por año</t>
  </si>
  <si>
    <t>Emisiones de CO2 compensados anual</t>
  </si>
  <si>
    <t>Hectárea</t>
  </si>
  <si>
    <t>Kilómetro Cuadrado</t>
  </si>
  <si>
    <t>Metro Cuadrado</t>
  </si>
  <si>
    <t>Mensual</t>
  </si>
  <si>
    <t>Diario</t>
  </si>
  <si>
    <t>Metro Cubico</t>
  </si>
  <si>
    <t>Gramo</t>
  </si>
  <si>
    <t>Kilogramo</t>
  </si>
  <si>
    <t>Tonelada</t>
  </si>
  <si>
    <t>Ventas año anterior</t>
  </si>
  <si>
    <t>Utilidad bruta</t>
  </si>
  <si>
    <t>Mano de obra</t>
  </si>
  <si>
    <t>Insumos y otros</t>
  </si>
  <si>
    <t>Ventas anuales</t>
  </si>
  <si>
    <t>Cantidad vendida</t>
  </si>
  <si>
    <t>Unidad de venta</t>
  </si>
  <si>
    <t>Libra</t>
  </si>
  <si>
    <t>Litros</t>
  </si>
  <si>
    <t>Metros cúbicos</t>
  </si>
  <si>
    <t>Unidades</t>
  </si>
  <si>
    <t>Precio venta unitario</t>
  </si>
  <si>
    <t>Costos (unitarios)</t>
  </si>
  <si>
    <t>Totales por unidad</t>
  </si>
  <si>
    <t>Totales de producción</t>
  </si>
  <si>
    <t>Número De productos</t>
  </si>
  <si>
    <t>Número de personas capacitadas por año</t>
  </si>
  <si>
    <t>Ventas año</t>
  </si>
  <si>
    <t>Índice de crecimiento de ventas (ICV)</t>
  </si>
  <si>
    <t>Margen bruto de utilidad</t>
  </si>
  <si>
    <t xml:space="preserve">Observación </t>
  </si>
  <si>
    <t>Activos (Corrientes)</t>
  </si>
  <si>
    <t>Activos (No corrientes)</t>
  </si>
  <si>
    <t>Pasivos (Corrientes)</t>
  </si>
  <si>
    <t>Pasivos (No corrientes)</t>
  </si>
  <si>
    <t>Razón corriente</t>
  </si>
  <si>
    <t>Rentabilidad operacional sobre activos (ROA)</t>
  </si>
  <si>
    <t>No.</t>
  </si>
  <si>
    <t>Medio de verificación</t>
  </si>
  <si>
    <t>1. Criterios Económicos</t>
  </si>
  <si>
    <t>¿Cuenta con estados financieros, contabilidad o registro de ingreso y egresos?</t>
  </si>
  <si>
    <t>1.1. Viabilidad económica del negocio</t>
  </si>
  <si>
    <t>Plan de mejora</t>
  </si>
  <si>
    <t>Pregunta indicativa</t>
  </si>
  <si>
    <t>1.1.3.</t>
  </si>
  <si>
    <t>Directo</t>
  </si>
  <si>
    <t>Hoteles, restaurantes y cafés</t>
  </si>
  <si>
    <t>Exportador</t>
  </si>
  <si>
    <t>Escrito</t>
  </si>
  <si>
    <t>Verbal</t>
  </si>
  <si>
    <t>No existen acuerdos</t>
  </si>
  <si>
    <t>Contado</t>
  </si>
  <si>
    <t>Crédito</t>
  </si>
  <si>
    <t>1.1.4.</t>
  </si>
  <si>
    <t>1.1.5.</t>
  </si>
  <si>
    <t>2.1.1.</t>
  </si>
  <si>
    <t>2.2.1.</t>
  </si>
  <si>
    <t>2.2.2.</t>
  </si>
  <si>
    <t>2.2.3.</t>
  </si>
  <si>
    <t>2.3.1.</t>
  </si>
  <si>
    <t>2.3.2.</t>
  </si>
  <si>
    <t>¿Se utilizan insumos artificiales externos en el proceso de producción del bien o servicio?</t>
  </si>
  <si>
    <t>Kg</t>
  </si>
  <si>
    <t>Kilogramos mensuales reciclados</t>
  </si>
  <si>
    <t>Kilogramos mensuales reincorporados</t>
  </si>
  <si>
    <t>1. Información de la empresa</t>
  </si>
  <si>
    <t xml:space="preserve">1.1. </t>
  </si>
  <si>
    <t>1.2.</t>
  </si>
  <si>
    <t>1.3.</t>
  </si>
  <si>
    <t>Número de NIT</t>
  </si>
  <si>
    <t>1.4.</t>
  </si>
  <si>
    <t>¿Grupo étnico?</t>
  </si>
  <si>
    <t>Persona Natural Comerciante</t>
  </si>
  <si>
    <t>Empresa Unipersonal</t>
  </si>
  <si>
    <t>Sociedades por Acciones Simplificadas (S.A.S)</t>
  </si>
  <si>
    <t>Sociedad Colectiva</t>
  </si>
  <si>
    <t>Sociedad Anónima (S.A.)</t>
  </si>
  <si>
    <t>Sociedad de Responsabilidad Limitada (Ltda.)</t>
  </si>
  <si>
    <t>Sociedad en Comandita Simple (S. en C.)</t>
  </si>
  <si>
    <t>Sociedad Comandita por Acciones (S.C.A.)</t>
  </si>
  <si>
    <t>Entidades de la economía solidaria (Cooperativas, precooperativas, fondos de empleados, asociaciones mutuales)</t>
  </si>
  <si>
    <t>Tipo de empresa</t>
  </si>
  <si>
    <t>Propietario con escritura</t>
  </si>
  <si>
    <t>Arrendatario</t>
  </si>
  <si>
    <t>Estatal</t>
  </si>
  <si>
    <t>Concesión</t>
  </si>
  <si>
    <t>Autorización del propietario o administrador del área</t>
  </si>
  <si>
    <t>Metro cuadrado</t>
  </si>
  <si>
    <t>Kilómetro cuadrado</t>
  </si>
  <si>
    <t>1.5.</t>
  </si>
  <si>
    <t>Página Web</t>
  </si>
  <si>
    <t>Micro</t>
  </si>
  <si>
    <t>Pequeña</t>
  </si>
  <si>
    <t>Mediana</t>
  </si>
  <si>
    <t>Grande</t>
  </si>
  <si>
    <t>1.6.</t>
  </si>
  <si>
    <t>Día</t>
  </si>
  <si>
    <t>Mes</t>
  </si>
  <si>
    <t>Noviembre</t>
  </si>
  <si>
    <t>Septiembre</t>
  </si>
  <si>
    <t>Año</t>
  </si>
  <si>
    <t xml:space="preserve">Enero </t>
  </si>
  <si>
    <t>Febrero</t>
  </si>
  <si>
    <t>Marzo</t>
  </si>
  <si>
    <t>Abril</t>
  </si>
  <si>
    <t>Mayo</t>
  </si>
  <si>
    <t>Junio</t>
  </si>
  <si>
    <t>Julio</t>
  </si>
  <si>
    <t>Agosto</t>
  </si>
  <si>
    <t>Octubre</t>
  </si>
  <si>
    <t>Diciembre</t>
  </si>
  <si>
    <t>Último año de renovación del registro</t>
  </si>
  <si>
    <t>1.7.</t>
  </si>
  <si>
    <t>Facebook</t>
  </si>
  <si>
    <t>Twitter</t>
  </si>
  <si>
    <t>Instagram</t>
  </si>
  <si>
    <t>1.8.</t>
  </si>
  <si>
    <t>Cédula de ciudadanía</t>
  </si>
  <si>
    <t>Cédula de extranjería</t>
  </si>
  <si>
    <t>Pasaporte</t>
  </si>
  <si>
    <t>1.9.</t>
  </si>
  <si>
    <t>Dirección de contacto</t>
  </si>
  <si>
    <t>2. Descripción del bien o servicio</t>
  </si>
  <si>
    <t>2.1.</t>
  </si>
  <si>
    <t>Tipo de producto</t>
  </si>
  <si>
    <t>2.2.</t>
  </si>
  <si>
    <t>Otros</t>
  </si>
  <si>
    <t>2.3.</t>
  </si>
  <si>
    <t>Descripción del modelo de negocio</t>
  </si>
  <si>
    <t>3. Impacto Ambiental Positivo</t>
  </si>
  <si>
    <t>Descripción del impacto ambiental positivo del Negocio</t>
  </si>
  <si>
    <t>3.1.</t>
  </si>
  <si>
    <t>3.2.</t>
  </si>
  <si>
    <t>4. Información económica</t>
  </si>
  <si>
    <t>Fecha de inicio de la actividad</t>
  </si>
  <si>
    <t>1.10.</t>
  </si>
  <si>
    <t>No. Asociados</t>
  </si>
  <si>
    <t>1.11.</t>
  </si>
  <si>
    <t>4.1.</t>
  </si>
  <si>
    <t>4.2.</t>
  </si>
  <si>
    <t>4.3.</t>
  </si>
  <si>
    <t>Permisos y registros</t>
  </si>
  <si>
    <t>De los siguientes permisos o registros, selecciones aquellos con los cuales cuenta actualmente su empresa:</t>
  </si>
  <si>
    <t>Tipo de permiso o registro</t>
  </si>
  <si>
    <t>Expedido por</t>
  </si>
  <si>
    <t>Fecha de expedición (DD/MM/AA)</t>
  </si>
  <si>
    <t>Vigencia
(DD/MM/AA)</t>
  </si>
  <si>
    <t>De las siguientes certificaciones, selecciones aquellas con los cuales cuenta actualmente su empresa:</t>
  </si>
  <si>
    <t>Tipo de certificación</t>
  </si>
  <si>
    <t>Certificaciones con las que dispone actualmente la empresa</t>
  </si>
  <si>
    <t>Permisos o registros con los que cuenta actualmente la empresa</t>
  </si>
  <si>
    <t>1. Datos Generales</t>
  </si>
  <si>
    <t>líder</t>
  </si>
  <si>
    <t>2. Capacidad empresarial</t>
  </si>
  <si>
    <t>3. Capacidades de comercialización</t>
  </si>
  <si>
    <t>4. Cumplimiento de las condiciones ambientales</t>
  </si>
  <si>
    <t>6. Resultados nivel 0</t>
  </si>
  <si>
    <t>Intermediario mayorista</t>
  </si>
  <si>
    <t>Intermediario minorista</t>
  </si>
  <si>
    <t>Industrial</t>
  </si>
  <si>
    <t>Exportación</t>
  </si>
  <si>
    <t>Contado y crédito</t>
  </si>
  <si>
    <t>Respuesta</t>
  </si>
  <si>
    <t>Acceso al sistema financiero (crédito)</t>
  </si>
  <si>
    <t>Acceso a mercados</t>
  </si>
  <si>
    <t>Producción</t>
  </si>
  <si>
    <t>Unidad de Producción</t>
  </si>
  <si>
    <t>Cantidad de producción</t>
  </si>
  <si>
    <t>De las siguientes, ¿Cuáles identifica como barreras para la comercialización</t>
  </si>
  <si>
    <t>Barreras de acceso a mercados o plataformas comerciales</t>
  </si>
  <si>
    <t>Barreras para el transporte de bienes o servicios por problemas de vías</t>
  </si>
  <si>
    <t>Barreras de financiamiento</t>
  </si>
  <si>
    <t>Otras barreras</t>
  </si>
  <si>
    <t>Barreras por certificaciones</t>
  </si>
  <si>
    <t>Barreras normativas</t>
  </si>
  <si>
    <t>1. Componente económico</t>
  </si>
  <si>
    <t>1.1. Ventas año anterior</t>
  </si>
  <si>
    <t>1.2. Indicadores financieros</t>
  </si>
  <si>
    <t>Diversificación de bienes y servicios</t>
  </si>
  <si>
    <t>Reducción de costos</t>
  </si>
  <si>
    <t>Utilidad Bruta</t>
  </si>
  <si>
    <t>1.3. Comercialización</t>
  </si>
  <si>
    <t>Bajo</t>
  </si>
  <si>
    <t>Medio</t>
  </si>
  <si>
    <t>Alto</t>
  </si>
  <si>
    <t>Diversificación</t>
  </si>
  <si>
    <t>Acceso al sistema financiero</t>
  </si>
  <si>
    <t>1.1.1. Indicadores financieros</t>
  </si>
  <si>
    <t>1.1.2. Indicadores de mercadeo</t>
  </si>
  <si>
    <t>Índice de crecimiento de ventas</t>
  </si>
  <si>
    <t>Acceso a mercado</t>
  </si>
  <si>
    <t>Canvas</t>
  </si>
  <si>
    <t>¿El precio del bien o servicio considera el total de los costos de producción (incluida la mano de obra familiar asociada al bien o servicio), empaque, transporte, logística y comercialización?</t>
  </si>
  <si>
    <t>Corresponde al margen de utilidad bruta</t>
  </si>
  <si>
    <t>¿El bien o servicio tiene potencial comercial y cuenta con estrategias de mercadeo que garanticen su sostenibilidad en el mercado (demanda del producto)?</t>
  </si>
  <si>
    <t>1.1.6.</t>
  </si>
  <si>
    <t>¿Cuenta con estrategias de mercadeo definidas?</t>
  </si>
  <si>
    <t>1.1.7.</t>
  </si>
  <si>
    <t>¿Ha realizado estudios de mercado sobre sus competidores?</t>
  </si>
  <si>
    <t>2. Componente social</t>
  </si>
  <si>
    <t>2.1. Características de los socios y empleados</t>
  </si>
  <si>
    <t>2.2. Tipos de contratación</t>
  </si>
  <si>
    <t>2.3. Indicadores sociales</t>
  </si>
  <si>
    <t>No. De empleados afiliados a salud</t>
  </si>
  <si>
    <t>5. Resultados</t>
  </si>
  <si>
    <t>5.1. Criterios económicos</t>
  </si>
  <si>
    <t>No. De empleados afiliados a riesgos laborales</t>
  </si>
  <si>
    <t>No. De empleados afiliados a caja de compensación familiar</t>
  </si>
  <si>
    <t>No. De empleados contratados formalmente</t>
  </si>
  <si>
    <t>El valor pagado es superior, igual o inferior a lo pagado en la región</t>
  </si>
  <si>
    <t>Superior</t>
  </si>
  <si>
    <t>Igual</t>
  </si>
  <si>
    <t>Inferior</t>
  </si>
  <si>
    <t>2. Criterios sociales</t>
  </si>
  <si>
    <t>2.1. Responsabilidad social al interior de la empresa</t>
  </si>
  <si>
    <t>¿Cuenta con Sistema de Seguridad y Salud en el trabajo?</t>
  </si>
  <si>
    <t>2.2. Responsabilidad social en la cadena de valor de la empresa</t>
  </si>
  <si>
    <t>Viabilidad económica del Negocio</t>
  </si>
  <si>
    <t>5.2. Criterios sociales</t>
  </si>
  <si>
    <t>Responsabilidad social al interior de la empresa</t>
  </si>
  <si>
    <t>Responsabilidad social en la cadena de valor de la empresa</t>
  </si>
  <si>
    <t>Responsabilidad social al exterior de la empresa</t>
  </si>
  <si>
    <t>PDET</t>
  </si>
  <si>
    <t>REGIÓN</t>
  </si>
  <si>
    <t>Sierra Nevada - Perijá</t>
  </si>
  <si>
    <t>Catatumbo</t>
  </si>
  <si>
    <t>Montes de María</t>
  </si>
  <si>
    <t>Sur de Bolívar</t>
  </si>
  <si>
    <t>Bajo Cauca y Nordeste Antioqueño</t>
  </si>
  <si>
    <t>Sur de Córdoba</t>
  </si>
  <si>
    <t>Urabá Antioqueño</t>
  </si>
  <si>
    <t>Pacífico Medio</t>
  </si>
  <si>
    <t>Pacífico y frontera nariñense</t>
  </si>
  <si>
    <t>Alto Patía y Norte del Cauca</t>
  </si>
  <si>
    <t>Sur de Tolima</t>
  </si>
  <si>
    <t>Macarena - Guaviare</t>
  </si>
  <si>
    <t>Cuenca del Caguan y Piedemonte Caqueteño</t>
  </si>
  <si>
    <t>Eje Cafetero y Antioquia</t>
  </si>
  <si>
    <t>Central</t>
  </si>
  <si>
    <t>Caribe</t>
  </si>
  <si>
    <t>Santanderes</t>
  </si>
  <si>
    <t>Amazonía</t>
  </si>
  <si>
    <t>Pacífico</t>
  </si>
  <si>
    <t>Seaflower</t>
  </si>
  <si>
    <t>Orinoquía</t>
  </si>
  <si>
    <t>Listado de asociados diligenciado</t>
  </si>
  <si>
    <t>Para Asociaciones diligencie el Listado de asociados</t>
  </si>
  <si>
    <t>Albán - Nar</t>
  </si>
  <si>
    <t>Albania - Sant</t>
  </si>
  <si>
    <t>Albania - Caq</t>
  </si>
  <si>
    <t>Albania - Gua</t>
  </si>
  <si>
    <t>Albán - Cun</t>
  </si>
  <si>
    <t>Argelia - Ant</t>
  </si>
  <si>
    <t>Argelia - Cau</t>
  </si>
  <si>
    <t>Argelia - Val</t>
  </si>
  <si>
    <t>Armenia - Ant</t>
  </si>
  <si>
    <t>Armenia - Qui</t>
  </si>
  <si>
    <t>Balboa - Ris</t>
  </si>
  <si>
    <t>Balboa - Cau</t>
  </si>
  <si>
    <t>Barbosa - San</t>
  </si>
  <si>
    <t>Barbosa - Ant rural</t>
  </si>
  <si>
    <t>Barbosa - Ant urbana</t>
  </si>
  <si>
    <t>Belén - Boy</t>
  </si>
  <si>
    <t>Belén - Nar</t>
  </si>
  <si>
    <t>Betulia - San</t>
  </si>
  <si>
    <t>Betulia - Ant</t>
  </si>
  <si>
    <t>Bolívar - San</t>
  </si>
  <si>
    <t>Bolívar - Cau</t>
  </si>
  <si>
    <t>Bolívar - Val</t>
  </si>
  <si>
    <t>Briceño - Ant</t>
  </si>
  <si>
    <t>Briceño - Boy</t>
  </si>
  <si>
    <t>Buenavista - Suc</t>
  </si>
  <si>
    <t>Buenavista - Qui</t>
  </si>
  <si>
    <t>Buenavista - Cor</t>
  </si>
  <si>
    <t>Cabrera - Cun</t>
  </si>
  <si>
    <t>Cabrera - San</t>
  </si>
  <si>
    <t>Calamar - Bol</t>
  </si>
  <si>
    <t>Calamar - Gua</t>
  </si>
  <si>
    <t>Caldas - Boy</t>
  </si>
  <si>
    <t>Caldas - Ant rural</t>
  </si>
  <si>
    <t>Caldas - Ant urbana</t>
  </si>
  <si>
    <t>Candelaria - Atl</t>
  </si>
  <si>
    <t>Candelaria - Val</t>
  </si>
  <si>
    <t>Chimá - San</t>
  </si>
  <si>
    <t>Chimá - Cor</t>
  </si>
  <si>
    <t>Colón - Put</t>
  </si>
  <si>
    <t>Colón - Nar</t>
  </si>
  <si>
    <t>Concepción - San</t>
  </si>
  <si>
    <t>Concepción - Ant</t>
  </si>
  <si>
    <t>Concordia - Ant</t>
  </si>
  <si>
    <t>Concordia - Mag</t>
  </si>
  <si>
    <t>Córdoba - Bol</t>
  </si>
  <si>
    <t>Córdoba - Nar</t>
  </si>
  <si>
    <t>Córdoba - Qui</t>
  </si>
  <si>
    <t>El Peñón - Cun</t>
  </si>
  <si>
    <t>El Peñón - San</t>
  </si>
  <si>
    <t>El Peñón - Bol</t>
  </si>
  <si>
    <t>El Tambo - Nar</t>
  </si>
  <si>
    <t>El Tambo - Cau</t>
  </si>
  <si>
    <t>Florencia - Caq</t>
  </si>
  <si>
    <t>Florencia - Cau</t>
  </si>
  <si>
    <t>Granada - Cun</t>
  </si>
  <si>
    <t>Granada - Met</t>
  </si>
  <si>
    <t>Granada - Ant</t>
  </si>
  <si>
    <t>Guadalupe - Hui</t>
  </si>
  <si>
    <t>Guadalupe - San</t>
  </si>
  <si>
    <t>Guadalupe - Ant</t>
  </si>
  <si>
    <t>Guamal - Met</t>
  </si>
  <si>
    <t>Guamal - Mag</t>
  </si>
  <si>
    <t>Jericó - Ant</t>
  </si>
  <si>
    <t>Jericó - Boy</t>
  </si>
  <si>
    <t>La Unión - Ant</t>
  </si>
  <si>
    <t>La Unión - Suc</t>
  </si>
  <si>
    <t>La Unión - Nar</t>
  </si>
  <si>
    <t>La Unión - Val</t>
  </si>
  <si>
    <t>La Vega - Cun</t>
  </si>
  <si>
    <t>La Vega - Cau</t>
  </si>
  <si>
    <t>La Victoria - Ama</t>
  </si>
  <si>
    <t>La Victoria - Boy</t>
  </si>
  <si>
    <t>La Victoria - Val</t>
  </si>
  <si>
    <t>Manaure - Ces</t>
  </si>
  <si>
    <t>Manaure - Gua</t>
  </si>
  <si>
    <t>Miraflores - Gua</t>
  </si>
  <si>
    <t>Miraflores - Boy</t>
  </si>
  <si>
    <t>Morales - Cau</t>
  </si>
  <si>
    <t>Morales - Bol</t>
  </si>
  <si>
    <t>Mosquera - Cun</t>
  </si>
  <si>
    <t>Mosquera - Nar</t>
  </si>
  <si>
    <t>Nariño - Cun</t>
  </si>
  <si>
    <t>Nariño - Ant</t>
  </si>
  <si>
    <t>Nariño - Nar</t>
  </si>
  <si>
    <t>Páez - Boy</t>
  </si>
  <si>
    <t>Páez - Cau</t>
  </si>
  <si>
    <t>Palestina - Hui</t>
  </si>
  <si>
    <t>Palestina - Cal</t>
  </si>
  <si>
    <t>Providencia - Nar</t>
  </si>
  <si>
    <t>Puerto Colombia - Gua</t>
  </si>
  <si>
    <t>Puerto Colombia - Atl</t>
  </si>
  <si>
    <t>Puerto Rico - Met</t>
  </si>
  <si>
    <t>Puerto Rico - Caq</t>
  </si>
  <si>
    <t>Puerto Santander - Ama</t>
  </si>
  <si>
    <t>Puerto Santander - Nor</t>
  </si>
  <si>
    <t>Restrepo - Met</t>
  </si>
  <si>
    <t>Restrepo - Val</t>
  </si>
  <si>
    <t>Ricaurte - Cun</t>
  </si>
  <si>
    <t>Ricaurte - Nar</t>
  </si>
  <si>
    <t>Rionegro - San</t>
  </si>
  <si>
    <t>Rionegro - Ant</t>
  </si>
  <si>
    <t>Riosucio - Cho</t>
  </si>
  <si>
    <t>Riosucio - Cal</t>
  </si>
  <si>
    <t>Sabanalarga - Ant</t>
  </si>
  <si>
    <t>Sabanalarga - Cas</t>
  </si>
  <si>
    <t>Sabanalarga - Atl</t>
  </si>
  <si>
    <t>Salamina - Mag</t>
  </si>
  <si>
    <t>Salamina - Cal</t>
  </si>
  <si>
    <t>San Andrés - Isl</t>
  </si>
  <si>
    <t>Providencia - Isl</t>
  </si>
  <si>
    <t>San Andrés - Sant</t>
  </si>
  <si>
    <t>San Bernardo - Cun</t>
  </si>
  <si>
    <t>San Bernardo - Nar</t>
  </si>
  <si>
    <t>San Carlos - Ant</t>
  </si>
  <si>
    <t>San Carlos - Cor</t>
  </si>
  <si>
    <t>San Cayetano - Cun</t>
  </si>
  <si>
    <t>San Cayetano - Nor</t>
  </si>
  <si>
    <t>San Francisco - Cun</t>
  </si>
  <si>
    <t>San Francisco - Ant</t>
  </si>
  <si>
    <t>San Francisco - Put</t>
  </si>
  <si>
    <t>San Luis - Ant</t>
  </si>
  <si>
    <t>San Luis - Tol</t>
  </si>
  <si>
    <t>San Luis de Gaceno - Boy</t>
  </si>
  <si>
    <t>San Luis de Gaceno - Cas</t>
  </si>
  <si>
    <t>San Martín - Met</t>
  </si>
  <si>
    <t>San Martín - Ces</t>
  </si>
  <si>
    <t>San Miguel - San</t>
  </si>
  <si>
    <t>San Miguel - Put</t>
  </si>
  <si>
    <t>San Pablo de Borbur - Boy</t>
  </si>
  <si>
    <t>San Pablo de Borbur - Bol</t>
  </si>
  <si>
    <t>San Pedro - Suc</t>
  </si>
  <si>
    <t>San Pedro - Ant</t>
  </si>
  <si>
    <t>San Pedro - Val</t>
  </si>
  <si>
    <t>Santa Bárbara - San</t>
  </si>
  <si>
    <t>Santa Bárbara - Ant</t>
  </si>
  <si>
    <t>Santa Bárbara - Nar</t>
  </si>
  <si>
    <t>Santa María - Hui</t>
  </si>
  <si>
    <t>Santa María - Boy</t>
  </si>
  <si>
    <t>Santa Rosa - Bol</t>
  </si>
  <si>
    <t>Santa Rosa - Cau</t>
  </si>
  <si>
    <t>Santiago - Put</t>
  </si>
  <si>
    <t>Santiago - Nor</t>
  </si>
  <si>
    <t>Suárez - Tol</t>
  </si>
  <si>
    <t>Suárez - Cau</t>
  </si>
  <si>
    <t>Sucre - San</t>
  </si>
  <si>
    <t>Sucre - Suc</t>
  </si>
  <si>
    <t>Sucre - Cau</t>
  </si>
  <si>
    <t>Valparaíso - Ant</t>
  </si>
  <si>
    <t>Valparaíso - Caq</t>
  </si>
  <si>
    <t>Venecia - Cun</t>
  </si>
  <si>
    <t>Venecia - Ant</t>
  </si>
  <si>
    <t>Villanueva - Bol</t>
  </si>
  <si>
    <t>Villanueva - San</t>
  </si>
  <si>
    <t>Villanueva - Gua</t>
  </si>
  <si>
    <t>¿Cuál? (Incluya el nombre común de la especie)</t>
  </si>
  <si>
    <t>Debe tener en cuenta el ciclo de vida del producto</t>
  </si>
  <si>
    <t>De cumplir las condiciones, adelante la verificación en el lugar donde se produce</t>
  </si>
  <si>
    <t>Debe tener en cuenta el ciclo de vida del producto. De cumplir las condiciones, adelante la verificación en el lugar en el que se transforma</t>
  </si>
  <si>
    <t>En caso que la actividad a verificar se adelante en un municipio que no corresponde a la jurisdicción, se debe contactar con la Autoridad Ambiental respectiva</t>
  </si>
  <si>
    <t>Autoconsumo o subsistencia</t>
  </si>
  <si>
    <t>Registro Nacional de reducción de las emisiones de GEI - RENARE</t>
  </si>
  <si>
    <t>¿Cuenta con registro de plantación ante Minagricultura?</t>
  </si>
  <si>
    <t>Contrato de Acceso a Recursos Genéticos y sus Producto Derivados</t>
  </si>
  <si>
    <t>¿Cuenta con Contrato de Acceso a Recursos Genéticos y sus Producto Derivados?</t>
  </si>
  <si>
    <t>Para la expedición del aval de confianza, el empresario debe cumplir con el marco legal que regula la actividad.</t>
  </si>
  <si>
    <t>1.1. Nombre de la Empresa</t>
  </si>
  <si>
    <t>1.2. NIT</t>
  </si>
  <si>
    <t>1.3. Actividad a verificar</t>
  </si>
  <si>
    <t>1.4. Municipio</t>
  </si>
  <si>
    <t>1.6. Clasificación como Negocio Verde</t>
  </si>
  <si>
    <t>2.1. ¿En qué etapa empresarial se encuentra?</t>
  </si>
  <si>
    <t>2.2. Según lo descrito en el modelo de negocio ¿Cuál es la visión de la empresa?</t>
  </si>
  <si>
    <t>2.4. ¿El registro de cámara de comercio se encuentra vigente?</t>
  </si>
  <si>
    <t>Fecha de diligenciamiento (DD/MM/AA)</t>
  </si>
  <si>
    <t>4.1. Administración de los Recursos Naturales</t>
  </si>
  <si>
    <t>4.2. Ordenamiento ambiental del territorio</t>
  </si>
  <si>
    <t>a. ¿Se utiliza algún recurso natural renovable como materia prima para la producción del bien o servicio de Negocio Verde?</t>
  </si>
  <si>
    <t>b. El recurso natural renovable utilizado como insumo, ¿cuenta con algún tipo de veda o restricción legal para su aprovechamiento?</t>
  </si>
  <si>
    <t>c. El recurso natural renovable utilizado como insumo, ¿requiere de permiso, autorización o licencia ambiental para su aprovechamiento?</t>
  </si>
  <si>
    <t>a. ¿El lugar en el que se adelanta la actividad se encuentra catalogado como un área protegida?</t>
  </si>
  <si>
    <t>b. ¿La actividad desarrollada se encuentra acorde con lo definido en el plan de manejo del área protegida?</t>
  </si>
  <si>
    <t>c. ¿El lugar en el que se adelanta la actividad cuenta con alguna restricción desde el punto de vista ambiental, que le impida desarrollar el Negocio?</t>
  </si>
  <si>
    <t>b. ¿El proceso sancionatorio se relaciona con la actividad reportada como Negocio Verde?</t>
  </si>
  <si>
    <t>4.4. Impacto ambiental positivo</t>
  </si>
  <si>
    <t>a. ¿Se encuentra claramente descrito el Negocio Verde y su impacto ambiental positivo?</t>
  </si>
  <si>
    <t>Indique el motivo por el cual el empresario informa no requerir de dicha condición.</t>
  </si>
  <si>
    <t>a. ¿Es un bien o un servicio de Negocio Verde?</t>
  </si>
  <si>
    <t>b. Para la adquisición de los insumos utilizados para la prestación del servicio, ¿se tiene en cuenta que sea un Negocio Verde o criterios de sostenibilidad ambiental?</t>
  </si>
  <si>
    <t>c. ¿El servicio promueve acciones en pro de la conservación, mantenimiento o recuperación de ecosistemas?</t>
  </si>
  <si>
    <t>d. ¿El servicio se encuentra destinado exclusivamente a la comercialización de productos de Negocios Verdes?</t>
  </si>
  <si>
    <t>Tenga en cuenta lo descrito en la guía de verificación para la toma de decisiones.</t>
  </si>
  <si>
    <t>Categoría de Negocio Verde</t>
  </si>
  <si>
    <t>2.3. ¿La empresa se encuentra formalmente constituida ante Cámara de Comercio?</t>
  </si>
  <si>
    <t>4.3. Régimen Sancionatorio ambiental</t>
  </si>
  <si>
    <t>VII. Análisis de resultados</t>
  </si>
  <si>
    <t>Etapa Empresarial</t>
  </si>
  <si>
    <t>Entrevista</t>
  </si>
  <si>
    <t>Documento</t>
  </si>
  <si>
    <t>¿Cuenta con estrategias de enfoque diferencial para la contratación de empleados?</t>
  </si>
  <si>
    <t>2.1.2.</t>
  </si>
  <si>
    <t>2.1.3.</t>
  </si>
  <si>
    <t>¿Cuenta con estrategias para fomentar el desarrollo de los empleados?</t>
  </si>
  <si>
    <t>Corresponde a los indicadores sociales de empleabilidad</t>
  </si>
  <si>
    <t>¿Cuenta con procedimientos para medir la satisfacción de los consumidores?</t>
  </si>
  <si>
    <t>¿Cuenta con herramientas para recibir y atender peticiones, quejas, reclamos y sugerencias de los consumidores?</t>
  </si>
  <si>
    <t>PQRS recibidas</t>
  </si>
  <si>
    <t>PQRS atendidas</t>
  </si>
  <si>
    <t>a. No cuenta con herramientas para recibir PQRS</t>
  </si>
  <si>
    <t>b. Cuenta con herramientas para recibir PQRS y atendió menos del 33% de las PQRS recibidas</t>
  </si>
  <si>
    <t>c. Cuenta con herramientas para recibir PQRS y atendió entre el 33% y el 66% de las PQRS recibidas</t>
  </si>
  <si>
    <t>d. Cuenta con herramientas para recibir PQRS y atendió más del 66% de las PQRS recibidas</t>
  </si>
  <si>
    <t>a. No tiene procedimientos para medir la satisfacción de los consumidores</t>
  </si>
  <si>
    <t>b. Cuenta con redes sociales y las monitorea para medir la satisfacción de los consumidores</t>
  </si>
  <si>
    <t>c. Genera encuestas para medir la satisfacción de los consumidores</t>
  </si>
  <si>
    <t>a. No tiene SSST</t>
  </si>
  <si>
    <t>b. No cuenta con SSST, pero adelanta acciones para prevenir accidentes y disminución de riesgos asociados a desastres naturales.</t>
  </si>
  <si>
    <t>c. La empresa se encuentra adelantado acciones para implementar el SSST</t>
  </si>
  <si>
    <t>d. La empresa se encuentra ejecutando el SSST previamente implementado</t>
  </si>
  <si>
    <t>a. No tiene estrategias de enfoque diferencial</t>
  </si>
  <si>
    <t>b. Contrata exclusivamente población en condición de discapacidad</t>
  </si>
  <si>
    <t>c. Contrata exclusivamente población en condición de vulnerabilidad económica</t>
  </si>
  <si>
    <t>d. Cuenta con esquemas de contratación con enfoque de genero</t>
  </si>
  <si>
    <t>e. Cuenta con esquemas de contratación para comunidades étnicas</t>
  </si>
  <si>
    <t>Registro Sanitario</t>
  </si>
  <si>
    <t>Permiso Sanitario</t>
  </si>
  <si>
    <t>Notificación Sanitaria</t>
  </si>
  <si>
    <t>Registro ante el libro de operaciones</t>
  </si>
  <si>
    <t>Registro de plantaciones forestales</t>
  </si>
  <si>
    <t>Registro de venta de fertilizantes o acondicionadores de suelos</t>
  </si>
  <si>
    <t>1. Bienes y servicios sostenibles provenientes de los Recursos Naturales</t>
  </si>
  <si>
    <t>2. Ecoproductos Industriales</t>
  </si>
  <si>
    <t>3. Mercado de carbono</t>
  </si>
  <si>
    <t>1.2. Agroindustria</t>
  </si>
  <si>
    <t>1.2.1. Agroindustrial alimentario</t>
  </si>
  <si>
    <t>1.2.2. Agroindustrial no alimentario</t>
  </si>
  <si>
    <t>2.1. Aprovechamiento y valoración de Residuos</t>
  </si>
  <si>
    <t>2.1.2. Aprovechamiento de residuos inorgánicos</t>
  </si>
  <si>
    <t>2.1.1. Aprovechamiento de residuos orgánicos</t>
  </si>
  <si>
    <t>2.2. Fuentes no convencionales de energía renovable</t>
  </si>
  <si>
    <t>2.2.4. Biomasa</t>
  </si>
  <si>
    <t>2.3. Construcción sostenible</t>
  </si>
  <si>
    <t>2.3.1. Construcción sostenible</t>
  </si>
  <si>
    <t>2.2.5. Energía de los mares</t>
  </si>
  <si>
    <t>2.2.6. Energía de pequeños aprovechamientos hidroeléctricos</t>
  </si>
  <si>
    <t>2.2.2. Energía eólica</t>
  </si>
  <si>
    <t>2.2.3. Energía Geotérmica</t>
  </si>
  <si>
    <t>2.2.1. Energía solar</t>
  </si>
  <si>
    <t>1.3. Biocomercio</t>
  </si>
  <si>
    <t>1.3.5. Maderables</t>
  </si>
  <si>
    <t>3.2. Mercado regulado</t>
  </si>
  <si>
    <t>3.1. Mercado voluntario</t>
  </si>
  <si>
    <t>3.2.1. Mercado de carbono regulado</t>
  </si>
  <si>
    <t>3.1.1. Mercado de carbono voluntario</t>
  </si>
  <si>
    <t>1.4. Negocios para la restauración</t>
  </si>
  <si>
    <t>1.4.1. Negocios para la restauración</t>
  </si>
  <si>
    <t>1.3.4. No Maderables</t>
  </si>
  <si>
    <t>2.5. Otros bienes / servicios verdes sostenibles</t>
  </si>
  <si>
    <t>2.5.1. Servicios asociados a Negocios Verdes</t>
  </si>
  <si>
    <t>1.3.3. Productos derivados de la Fauna Silvestre</t>
  </si>
  <si>
    <t>1.3.1. Recursos genéticos y productos derivados</t>
  </si>
  <si>
    <t>1.1. Agrosistemas sostenibles</t>
  </si>
  <si>
    <t>1.1.1. Sistema de producción ecológico, orgánico y biológico</t>
  </si>
  <si>
    <t>2.4. Transporte sostenible</t>
  </si>
  <si>
    <t>2.4.1. Transporte sostenible</t>
  </si>
  <si>
    <t>1.3.2. Ecoturismo</t>
  </si>
  <si>
    <t>¿Cuenta con Registro Nacional de Turismo?</t>
  </si>
  <si>
    <t>Según lo descrito en el Anexo 1 de la Resolución 719 de 2015 ¿Cuenta con registro sanitario, permiso sanitario o notificación sanitaria ante el INVIMA?</t>
  </si>
  <si>
    <t>¿Cuenta con notificación sanitaria obligatoria ante el INVIMA?</t>
  </si>
  <si>
    <t>¿Cuenta con Registro Nacional de Turismo y estudio de capacidad de carga, el cual representa el máximo nivel de personas que un espacio físico puede soportar antes que el recurso ambiental se comience a deteriorar?</t>
  </si>
  <si>
    <t>¿Cuenta con registro de venta de fertilizantes o acondicionadores de suelos ante el ICA?</t>
  </si>
  <si>
    <t>Área en producción</t>
  </si>
  <si>
    <t>Volumen de residuos no dispuestos mensualmente</t>
  </si>
  <si>
    <t>3. Componente ambiental</t>
  </si>
  <si>
    <t>3.1. ¿Se destinan utilidades para mantenimiento o recuperación de ecosistemas?</t>
  </si>
  <si>
    <t>Volumen de comercialización del producto principal</t>
  </si>
  <si>
    <t>¿Cuantas familias se benefician de la actividad del negocio, bien sea por generación de ingresos o por incentivos recibidos?</t>
  </si>
  <si>
    <t>De las siguientes, ¿Qué buenas prácticas ambientales se implementan en el Negocio Verde?</t>
  </si>
  <si>
    <t>Puntaje 1.2.2</t>
  </si>
  <si>
    <t>Puntaje 1.3.1</t>
  </si>
  <si>
    <t>Puntaje 1.3.2</t>
  </si>
  <si>
    <t>Puntaje 1.3.3</t>
  </si>
  <si>
    <t>Puntaje 1.3.4</t>
  </si>
  <si>
    <t>Puntaje 1.3.5</t>
  </si>
  <si>
    <t>Puntaje 1.4.1</t>
  </si>
  <si>
    <t>Puntaje 2.1.1</t>
  </si>
  <si>
    <t>Puntaje 2.1.2</t>
  </si>
  <si>
    <t>Puntaje 2.2.1</t>
  </si>
  <si>
    <t>Puntaje 2.3.1</t>
  </si>
  <si>
    <t>Puntaje 2.4.1</t>
  </si>
  <si>
    <t>Puntaje 2.5.1</t>
  </si>
  <si>
    <t>Puntaje 3.1.1</t>
  </si>
  <si>
    <t>Puntaje 3.2.1</t>
  </si>
  <si>
    <t>Puntaje 2.2.2</t>
  </si>
  <si>
    <t>Puntaje 2.2.3</t>
  </si>
  <si>
    <t>Puntaje 2.2.4</t>
  </si>
  <si>
    <t>Puntaje 2.2.5</t>
  </si>
  <si>
    <t>Puntaje 2.2.6</t>
  </si>
  <si>
    <t>aa. CIAP 1.1.1</t>
  </si>
  <si>
    <t>a. Ninguno</t>
  </si>
  <si>
    <t>b. Implementación de sistemas Silvopastoriles</t>
  </si>
  <si>
    <t>c. Implementación de sistemas Agrosilvopastoriles</t>
  </si>
  <si>
    <t>d. Implementación de Agroforesteria</t>
  </si>
  <si>
    <t>aa. CIAP 1.1.2</t>
  </si>
  <si>
    <t>aa. CIAP 1.2.1</t>
  </si>
  <si>
    <t>a. Ninguna</t>
  </si>
  <si>
    <t>c. Se cuenta con empaques biodegradables</t>
  </si>
  <si>
    <t>aa. CIAP 1.2.2</t>
  </si>
  <si>
    <t>aa. CIAP 1.3.1</t>
  </si>
  <si>
    <t>a. El desarrollo comercial se realiza con especies silvestres</t>
  </si>
  <si>
    <t>b. El desarrollo comercial se realiza con especies cultivadas</t>
  </si>
  <si>
    <t>aa. CIAP 1.3.2</t>
  </si>
  <si>
    <t>aa. CIAP 1.3.3</t>
  </si>
  <si>
    <t>aa. CIAP 1.3.4</t>
  </si>
  <si>
    <t>a. Se aprovecha toda la planta, la raíz o el tallo</t>
  </si>
  <si>
    <t>b. Se aprovechan los frutos, la corteza, las yemas o las flores</t>
  </si>
  <si>
    <t>c. Se aprovechan los exudados, látex, resinas o las hojas</t>
  </si>
  <si>
    <t>aa. CIAP 1.3.5</t>
  </si>
  <si>
    <t>a. El origen es en Bosque natural</t>
  </si>
  <si>
    <t>b. El origen es en Plantación forestal protectora</t>
  </si>
  <si>
    <t>c. El origen es en Plantación forestal protectora - productora</t>
  </si>
  <si>
    <t>d. El origen es en Cultivo forestal con fines comerciales</t>
  </si>
  <si>
    <t>aa. CIAP 1.4.1</t>
  </si>
  <si>
    <t>a. Se producen especies introducidas</t>
  </si>
  <si>
    <t>b. Se producen especies nativas</t>
  </si>
  <si>
    <t>c. Se producen especies endémicas</t>
  </si>
  <si>
    <t>aa. CIAP 2.1.1</t>
  </si>
  <si>
    <t>b. Se promueve la recolección de residuos orgánicos en predios vecinos</t>
  </si>
  <si>
    <t xml:space="preserve">c. Se cuenta con un sistema para la recolección de residuos orgánicos </t>
  </si>
  <si>
    <t>aa. CIAP 2.1.2</t>
  </si>
  <si>
    <t>a. Se aprovechan residuos de algodón, tela o lana</t>
  </si>
  <si>
    <t>b. Se aprovechan residuos de papel o cartón</t>
  </si>
  <si>
    <t>c. Se aprovechan residuos de metales</t>
  </si>
  <si>
    <t>d. Se aprovechan residuos de caucho</t>
  </si>
  <si>
    <t>e. Se aprovechan residuos de plástico</t>
  </si>
  <si>
    <t>aa. CIAP 2.2.1</t>
  </si>
  <si>
    <t>a. La capacidad instalada es inferior al 1% de la demanda energética nacional</t>
  </si>
  <si>
    <t>b. La capacidad instalada es superior al 1% e inferior al 5% de la demanda energética nacional</t>
  </si>
  <si>
    <t>c. La capacidad instalada es superior al 5% de la demanda energética nacional</t>
  </si>
  <si>
    <t>aa. CIAP 2.2.2</t>
  </si>
  <si>
    <t>aa. CIAP 2.2.3</t>
  </si>
  <si>
    <t>aa. CIAP 2.2.4</t>
  </si>
  <si>
    <t>aa. CIAP 2.2.5</t>
  </si>
  <si>
    <t>aa. CIAP 2.2.6</t>
  </si>
  <si>
    <t>aa. CIAP 2.3.1</t>
  </si>
  <si>
    <t>b. Se implementan criterios para el manejo sostenible del agua</t>
  </si>
  <si>
    <t>c. Se implementan criterios para el manejo sostenible del suelo</t>
  </si>
  <si>
    <t>d. Se implementan criterios para el manejo sostenible de los materiales</t>
  </si>
  <si>
    <t>e. Se implementan criterios para el manejo sostenible de la energía</t>
  </si>
  <si>
    <t>f. Se implementan 2 o 3 criterios de los anteriormente descritos</t>
  </si>
  <si>
    <t>g. Se implementan todos los criterios descritos</t>
  </si>
  <si>
    <t>a. Vehículos destinados para uso particular</t>
  </si>
  <si>
    <t>aa. CIAP 2.4.1</t>
  </si>
  <si>
    <t>b. Vehículos destinados para servicio público</t>
  </si>
  <si>
    <t>aa. CIAP 2.5.1</t>
  </si>
  <si>
    <t>b. Promoción a la generación de nuevos negocios verdes</t>
  </si>
  <si>
    <t>c. Promoción a la implementación de los planes de mejora de negocios verdes verificados</t>
  </si>
  <si>
    <t>d. Generación de estrategias de comercialización para negocios verdes verificados</t>
  </si>
  <si>
    <t>aa. CIAP 3.1.1</t>
  </si>
  <si>
    <t>a. Se utilizan metodologías no certificadas o avaladas</t>
  </si>
  <si>
    <t>b. Se utilizan metodologías certificadas o avaladas</t>
  </si>
  <si>
    <t>aa. CIAP 3.2.1</t>
  </si>
  <si>
    <t>00. Puntaje 1.1.1</t>
  </si>
  <si>
    <t>2.3. Responsabilidad social al exterior de la empresa</t>
  </si>
  <si>
    <t>a. No tiene nada</t>
  </si>
  <si>
    <t xml:space="preserve">d. Tiene sistema contable </t>
  </si>
  <si>
    <t>a. No tiene acuerdos comerciales establecidos</t>
  </si>
  <si>
    <t>b. Tiene acuerdo comerciales establecidos de manera verbal</t>
  </si>
  <si>
    <t>c. Tiene acuerdo comerciales establecidos de tipo escrito</t>
  </si>
  <si>
    <t>d. Tiene acuerdo comerciales establecidos de tipo escrito y con garantía</t>
  </si>
  <si>
    <t>b. La estrategia de mercado cuenta con población objetivo identificada / Segmentada</t>
  </si>
  <si>
    <r>
      <t xml:space="preserve">Barreras de </t>
    </r>
    <r>
      <rPr>
        <sz val="8"/>
        <color theme="1"/>
        <rFont val="Arial Narrow"/>
        <family val="2"/>
      </rPr>
      <t>comercialización</t>
    </r>
  </si>
  <si>
    <r>
      <t xml:space="preserve">Volúmenes de </t>
    </r>
    <r>
      <rPr>
        <sz val="8"/>
        <color theme="1"/>
        <rFont val="Arial Narrow"/>
        <family val="2"/>
      </rPr>
      <t>comercialización</t>
    </r>
  </si>
  <si>
    <t>b. Tiene libro contable</t>
  </si>
  <si>
    <t xml:space="preserve">c. Tiene estados financieros </t>
  </si>
  <si>
    <t>a. No cuenta con estrategia de mercadeo documentada</t>
  </si>
  <si>
    <t>d. La estrategia de mercado establece precios diferenciales para responder a diferentes mercados</t>
  </si>
  <si>
    <t xml:space="preserve">c. La estrategia de mercadeo cuenta con estrategias de promoción del producto o servicio </t>
  </si>
  <si>
    <t>a. No conoce a sus competidores</t>
  </si>
  <si>
    <t xml:space="preserve">b. Si conoce a su competencia </t>
  </si>
  <si>
    <t>c. Si tiene identificado la cantidad de competidores</t>
  </si>
  <si>
    <t>d. Si tiene estrategias para diferenciarse de competidores en el mercado</t>
  </si>
  <si>
    <t>¿Genera procedimientos de enfoque diferencial para la adquisición de insumos?</t>
  </si>
  <si>
    <t>a. No cuenta con dichos procedimientos</t>
  </si>
  <si>
    <t>b. Prioriza adquirir insumos a MIPYMES o empresas de economía social</t>
  </si>
  <si>
    <t>c. Tiene contratos con MIPYMES o empresas de economía social de la región</t>
  </si>
  <si>
    <t>d. Promueve estrategias de encadenamiento a nivel regional</t>
  </si>
  <si>
    <t>a. No se contratan empleados locales</t>
  </si>
  <si>
    <t>b. Los empleados locales son menos del 30% de los empleados</t>
  </si>
  <si>
    <t>c. Los empleados locales son entre el 31% y el 70% de los empleados</t>
  </si>
  <si>
    <t>d. Los empleados locales son más del 70% de los empleados</t>
  </si>
  <si>
    <t>¿Conoce y respeta las áreas y actividades de importancia social, cultural, biológica, ambiental y religiosa para la comunidad?</t>
  </si>
  <si>
    <t>a. No las conoce</t>
  </si>
  <si>
    <t>b. Si las conoce</t>
  </si>
  <si>
    <t>c. Las conoce y promueve acciones por su respeto y conservación</t>
  </si>
  <si>
    <t>2.3.3.</t>
  </si>
  <si>
    <t>¿Realiza actividades o programas de apoyo a fundaciones u organizaciones de inversión social y desarrollo comunitario?</t>
  </si>
  <si>
    <t>a. No las realiza</t>
  </si>
  <si>
    <t>b. Si las realiza cuando puede</t>
  </si>
  <si>
    <t>c. Cuenta con un programa de responsabilidad social que incluye estos apoyos</t>
  </si>
  <si>
    <t>2.3.4.</t>
  </si>
  <si>
    <t>¿Promueve la generación de empleo local?</t>
  </si>
  <si>
    <t>¿Adelanta procesos de generación de cultura y educación ambiental?</t>
  </si>
  <si>
    <t>a. No adelanta este tipo de procesos</t>
  </si>
  <si>
    <t>b. Promueve campañas de educación ambiental en instituciones educativas</t>
  </si>
  <si>
    <t>c. Capacita a miembros de las comunidades aledañas en sus procesos de producción</t>
  </si>
  <si>
    <t>d. Adelanta campañas de educación en consumo sostenible</t>
  </si>
  <si>
    <t>3. Criterios Ambientales</t>
  </si>
  <si>
    <t>3.1. Impacto ambiental positivo</t>
  </si>
  <si>
    <t>3.1.1.</t>
  </si>
  <si>
    <t>3.1.2.</t>
  </si>
  <si>
    <t>5.3. Criterios ambientales</t>
  </si>
  <si>
    <t>3.2. Enfoque de ciclo de vida</t>
  </si>
  <si>
    <t>3.3. Vida útil</t>
  </si>
  <si>
    <t>3.4. Sustitución de sustancias o materiales peligrosos</t>
  </si>
  <si>
    <t>3.6. Uso eficiente y sostenible de recursos para la producción del bien o servicio</t>
  </si>
  <si>
    <t>Enfoque de ciclo de vida</t>
  </si>
  <si>
    <t>Vida útil</t>
  </si>
  <si>
    <t>Uso eficiente y sostenible de recursos para la producción del bien o servicio</t>
  </si>
  <si>
    <t>Sustitución de sustancias o materiales peligrosos</t>
  </si>
  <si>
    <t>4. Criterios Avanzados</t>
  </si>
  <si>
    <t>4.1. Comunicación de atributos sociales o ambientales asociados al bien o servicio</t>
  </si>
  <si>
    <t>4.2. Esquemas, programas o reconocimientos ambientales o sociales implementados o recibidos</t>
  </si>
  <si>
    <t>Nivel 1</t>
  </si>
  <si>
    <t>Nivel 2</t>
  </si>
  <si>
    <t>5.4. Criterios avanzados</t>
  </si>
  <si>
    <t>Comunicación de atributos sociales o ambientales asociados al bien o servicio</t>
  </si>
  <si>
    <t>Esquemas, programas o reconocimientos ambientales o sociales implementados o recibidos</t>
  </si>
  <si>
    <t>¿El predio cuenta con áreas en proceso de conservación?</t>
  </si>
  <si>
    <t>¿Se realiza medición de la huella de carbono?</t>
  </si>
  <si>
    <t>¿Se tienen caracterizadas las especies aprovechadas?</t>
  </si>
  <si>
    <t>¿Se tienen caracterizadas las poblaciones capacitadas?</t>
  </si>
  <si>
    <t>3.2.1.</t>
  </si>
  <si>
    <t>¿Cuenta con plan de compras a proveedores verdes?</t>
  </si>
  <si>
    <t>a. No cuenta con un plan de compras de insumos a proveedores verdes</t>
  </si>
  <si>
    <t>b. Menos del 33% de los insumos vienen de proveedores verdes</t>
  </si>
  <si>
    <t>c. Entre el 33% y el 66% de los insumos vienen de proveedores verdes</t>
  </si>
  <si>
    <t>d. El 100% de los insumos vienen de proveedores verdes, o no requiere insumos externos</t>
  </si>
  <si>
    <t>3.2.2.</t>
  </si>
  <si>
    <t>¿Se verifica el origen legal de los productos utilizados en el proceso productivo?</t>
  </si>
  <si>
    <t>a. SI</t>
  </si>
  <si>
    <t>b. No requiere insumos externos</t>
  </si>
  <si>
    <t>c. NO</t>
  </si>
  <si>
    <t>¿Se adquieren abonos orgánicos de productores registrados ante el ICA?</t>
  </si>
  <si>
    <t>¿El componente agrícola se desarrolla con abonos orgánicos adquiridos a productores registrados ante el ICA?</t>
  </si>
  <si>
    <t>¿Las plantas de transformación de los productos cuenta con certificación de Buenas Prácticas de Manufactura?</t>
  </si>
  <si>
    <t>¿Se solicitan certificaciones a los proveedores, según el tipo de servicios que se prestan?</t>
  </si>
  <si>
    <t>¿Se adquiere madera certificada con sello ambiental (Madera Legal)?</t>
  </si>
  <si>
    <t>¿Se verifica que los procesos de restauración sean adelantados en zonas priorizadas por la respectiva Autoridad Ambiental?</t>
  </si>
  <si>
    <t>¿Se establecen procedimientos para la recolección de residuos orgánicos en predios cercanos?</t>
  </si>
  <si>
    <t>¿Se establecen procedimientos para la recolección de residuos inorgánicos en predios cercanos?</t>
  </si>
  <si>
    <t>¿Se adelantan procesos de capacitación a los consumidores en uso eficiente de energía?</t>
  </si>
  <si>
    <t>¿Se adelantan procesos de capacitación a los consumidores en ahorro y uso eficiente de agua?</t>
  </si>
  <si>
    <t>¿Se adelantan procesos de capacitación y educación ambiental a los consumidores?</t>
  </si>
  <si>
    <t>b. No requiere</t>
  </si>
  <si>
    <t>3.2.3.</t>
  </si>
  <si>
    <t>3.2.4.</t>
  </si>
  <si>
    <t>¿Qué gestiones se realizan para optimizar los empaques y embalajes del producto?</t>
  </si>
  <si>
    <t xml:space="preserve">c. Se cuenta con un programa de devolución o reutilización de empaques </t>
  </si>
  <si>
    <t>d. Se sustituyeron los empaques por empaques biodegradables, o no se utilizan empaques</t>
  </si>
  <si>
    <t>a. Se utilizan empaques y embalajes a base de productos tradicionales como plásticos, vidrio o cartón</t>
  </si>
  <si>
    <t>b. Se reducen las densidades de los plásticos para cumplir los requerimientos legales para comercialización, o se reduce la cantidad de vidrio y cartón utilizado</t>
  </si>
  <si>
    <t>3.3.1.</t>
  </si>
  <si>
    <t>¿El producto o servicio cuenta con ficha técnica?</t>
  </si>
  <si>
    <t>a. No tiene ficha técnica</t>
  </si>
  <si>
    <t>b. Si tiene ficha técnica, pero no es precisa</t>
  </si>
  <si>
    <t>c. Tiene ficha técnica detallada</t>
  </si>
  <si>
    <t>3.3.2.</t>
  </si>
  <si>
    <t>¿Se cuenta con procesos de identificación y medición de productos o servicios defectuosos o devueltos?</t>
  </si>
  <si>
    <t>a. No cuenta con este tipo de mediciones</t>
  </si>
  <si>
    <t>b. Si cuenta con este tipo de mediciones, y es superior al 15%</t>
  </si>
  <si>
    <t>c. Si cuenta con este tipo de mediciones, y se ubica entre el 5 y el 15%</t>
  </si>
  <si>
    <t>d. Si cuenta con este tipo de mediciones, y es inferior al 5%</t>
  </si>
  <si>
    <t>a. Se utilizan insumos artificiales externos</t>
  </si>
  <si>
    <t>b. Se utilizan insumos artificiales externos, los cuales son aplicados de acuerdo a lo indicado con las hojas o fichas de seguridad de dichos productos</t>
  </si>
  <si>
    <t>c. Se utilizan insumos artificiales externos, pero se cuenta con un plan de sustitución de los mismos</t>
  </si>
  <si>
    <t>d. No se utilizan insumos artificiales externos</t>
  </si>
  <si>
    <t>3.4.1.</t>
  </si>
  <si>
    <t>3.5.1.</t>
  </si>
  <si>
    <t>¿Se utilizan materiales recuperados, reciclados o reutilizados en el proceso de producción?</t>
  </si>
  <si>
    <t>a. No se utilizan este tipo de materiales</t>
  </si>
  <si>
    <t>b. No se utilizan este tipo de materiales, pero se cuenta con un plan para sustitución de materiales.</t>
  </si>
  <si>
    <t>c. Se utilizan este tipo de materiales, los cuales son adquiridos a asociaciones de recicladores de la zona o similares.</t>
  </si>
  <si>
    <t>d. Se utilizan este tipo de materiales, los cuales vienen de un sistema de gestión de residuos implementado en la empresa.</t>
  </si>
  <si>
    <t>3.5.2.</t>
  </si>
  <si>
    <t>¿Se cuenta con un plan de gestión de residuos sólidos?</t>
  </si>
  <si>
    <t>a. No se cuenta con un plan de gestión de residuos sólidos.</t>
  </si>
  <si>
    <t>b. Se cuenta con un plan de gestión de residuos, y los residuos aprovechables son entregados al servicio de recolección.</t>
  </si>
  <si>
    <t>c. Se cuenta con un plan de gestión de residuos y con alianzas con asociaciones de recicladores para su entrega.</t>
  </si>
  <si>
    <t>d. Se cuenta con un plan de gestión de residuos y los residuos generados son incorporados nuevamente al ciclo productivo.</t>
  </si>
  <si>
    <t>Cantidad mensual de residuos generados</t>
  </si>
  <si>
    <t>a. No se utilizan fuentes de energía alternativa.</t>
  </si>
  <si>
    <t>b. No se utilizan fuentes de energía alternativa, pero se cuenta con un programa de uso racional y eficiente de energía implementado.</t>
  </si>
  <si>
    <t>c. Se utilizan fuentes de energía alternativa para algunas de las actividades del ciclo productivo.</t>
  </si>
  <si>
    <t>d. Se utilizan fuentes de energía alternativa en la totalidad del ciclo productivo.</t>
  </si>
  <si>
    <t>Indique el porcentaje de reducción de consumo de energía con la implementación del programa</t>
  </si>
  <si>
    <t>Indique el tipo de energía alternativa utilizada</t>
  </si>
  <si>
    <t>Indique el porcentaje de energía alternativa utilizada y el tipo</t>
  </si>
  <si>
    <t>¿Se utilizan fuentes de energía alternativas en el proceso de producción?</t>
  </si>
  <si>
    <t>a. No se tienen establecidos este tipo de programas.</t>
  </si>
  <si>
    <t>b. Se adelantan programas y se trazan metas para reducir mensualmente el consumo de agua.</t>
  </si>
  <si>
    <t>c. Se cuenta con infraestructura para almacenamiento y aprovechamiento de aguas lluvias.</t>
  </si>
  <si>
    <t>d. Se cuenta con infraestructura para reutilizar agua.</t>
  </si>
  <si>
    <t>¿Se cuenta con un programa de ahorro y uso eficiente de agua?</t>
  </si>
  <si>
    <t>3.6.1.</t>
  </si>
  <si>
    <t>3.6.2.</t>
  </si>
  <si>
    <t>Promedio de consumo de agua reducido el año anterior en m3</t>
  </si>
  <si>
    <t>Promedio de agua reutilizada el último año en m3</t>
  </si>
  <si>
    <t>¿Los procesos de captación de agua se realizan acorde con la normatividad ambiental vigente?</t>
  </si>
  <si>
    <t>a. Se capta el agua directamente pero no se cuenta con concesión.</t>
  </si>
  <si>
    <t>d. Se cuenta con concesión para la captación de agua, o no se utiliza agua en el proceso productivo.</t>
  </si>
  <si>
    <t>3.6.3.</t>
  </si>
  <si>
    <t>3.6.4.</t>
  </si>
  <si>
    <t>¿Los vertimientos de agua se realizan acorde con la normatividad ambiental vigente?</t>
  </si>
  <si>
    <t>a. Se realizan vertimientos que no están legalizados</t>
  </si>
  <si>
    <t>d. Se cuenta con permiso de vertimientos o no se realizan vertimientos.</t>
  </si>
  <si>
    <t>4.2.1.</t>
  </si>
  <si>
    <t>¿El bien o servicio cuenta con una marca propia?</t>
  </si>
  <si>
    <t>a. No cuenta con una marca propia</t>
  </si>
  <si>
    <t>b. Cuenta con marca propia, la cual no está registrada</t>
  </si>
  <si>
    <t>c. La marca se encuentra registrada y cuenta con manual de uso</t>
  </si>
  <si>
    <t>4.1.1.</t>
  </si>
  <si>
    <t>4.1.2.</t>
  </si>
  <si>
    <t>¿Se promocionan los impactos ambientales positivos del bien o servicio?</t>
  </si>
  <si>
    <t>a. No se cuenta con estrategias de promoción.</t>
  </si>
  <si>
    <t>b. Se promociona a través de la página Web o redes sociales.</t>
  </si>
  <si>
    <t>c. Ha tenido promoción a través de medios de comunicación locales o regionales.</t>
  </si>
  <si>
    <t>d. Ha tenido promoción a través de medios de comunicación nacionales o internacionales.</t>
  </si>
  <si>
    <t>¿Los productos cuenta con certificaciones expedidas por empresas certificadoras?</t>
  </si>
  <si>
    <t>a. No cuenta con certificaciones.</t>
  </si>
  <si>
    <t>b. Se encuentra en trámite la expedición de certificación.</t>
  </si>
  <si>
    <t>c. Se cuenta con certificación de producto orgánico.</t>
  </si>
  <si>
    <t>c. Se cuenta con certificación de Buenas Prácticas de Manufactura.</t>
  </si>
  <si>
    <t>c. Se cuenta con sello de madera legal.</t>
  </si>
  <si>
    <t>c. Se cuenta con certificación de vivero.</t>
  </si>
  <si>
    <t>c. Se cuenta con certificación de abono orgánico.</t>
  </si>
  <si>
    <t>c. Se cuenta con certificación de Energía Renovable.</t>
  </si>
  <si>
    <t>c. Se cuenta con certificación de construcción sostenible.</t>
  </si>
  <si>
    <t>c. Se cuenta con certificación de carbono neutro.</t>
  </si>
  <si>
    <t>c. Se cuenta con certificación.</t>
  </si>
  <si>
    <t>c. Se encuentran registrados ante el RENARE</t>
  </si>
  <si>
    <t>4.2.2.</t>
  </si>
  <si>
    <t>¿Ha participado en ferias especializadas para promocionar los bienes o servicios?</t>
  </si>
  <si>
    <t>a. No ha participado en ferias.</t>
  </si>
  <si>
    <t>b. Ha participado en ferias locales o regionales.</t>
  </si>
  <si>
    <t>c. Ha participado en Bioexpo.</t>
  </si>
  <si>
    <t>d. Ha participado en ferias especializadas nacionales o internacionales</t>
  </si>
  <si>
    <t>Nombre de la feria</t>
  </si>
  <si>
    <t>Año de participación</t>
  </si>
  <si>
    <t>4.2.3.</t>
  </si>
  <si>
    <t>¿Ha recibido premios o reconocimientos por su impacto ambiental positivo?</t>
  </si>
  <si>
    <t>a. No ha recibido premios ni reconocimientos.</t>
  </si>
  <si>
    <t>b. Ha recibido premios o reconocimientos locales o regionales.</t>
  </si>
  <si>
    <t>c. Ha recibido premios o reconocimientos nacionales o internacionales.</t>
  </si>
  <si>
    <t>Nombre del premio</t>
  </si>
  <si>
    <t>Año de obtención</t>
  </si>
  <si>
    <t>Proceso</t>
  </si>
  <si>
    <t>Actividad a realizar</t>
  </si>
  <si>
    <t>Actor de apoyo</t>
  </si>
  <si>
    <t>MES</t>
  </si>
  <si>
    <t>Formalización empresarial</t>
  </si>
  <si>
    <t>Cumplimiento marco legal</t>
  </si>
  <si>
    <t>Cumplimiento de la normatividad ambiental</t>
  </si>
  <si>
    <t>1. Requisitos mínimos</t>
  </si>
  <si>
    <t>2. Criterios de Negocios Verdes</t>
  </si>
  <si>
    <t>2.1. Viabilidad económica del Negocio</t>
  </si>
  <si>
    <t>Indicadores financieros</t>
  </si>
  <si>
    <t>Indicadores de mercadeo</t>
  </si>
  <si>
    <t>Estados financieros</t>
  </si>
  <si>
    <t>Precio del bien o servicio</t>
  </si>
  <si>
    <t>Potencial comercial</t>
  </si>
  <si>
    <t>Estrategias de mercadeo</t>
  </si>
  <si>
    <t>Estudios de mercado</t>
  </si>
  <si>
    <t>Enfoque diferencial para la contratación</t>
  </si>
  <si>
    <t>Sistema de seguridad y salud en el trabajo</t>
  </si>
  <si>
    <t>Fomento y desarrollo de los empleados</t>
  </si>
  <si>
    <t>2.2. Responsabilidad social al interior de la empresa</t>
  </si>
  <si>
    <t>2.3. Responsabilidad social al interior de la empresa</t>
  </si>
  <si>
    <t>Satisfacción de los consumidores</t>
  </si>
  <si>
    <t>Atención de PQRs</t>
  </si>
  <si>
    <t>Enfoque diferencial para la adquisición de insumos</t>
  </si>
  <si>
    <t>2.4. Responsabilidad social al exterior de la empresa</t>
  </si>
  <si>
    <t>Empleo local</t>
  </si>
  <si>
    <t>Respeto por la comunidad</t>
  </si>
  <si>
    <t>Apoyo a organizaciones</t>
  </si>
  <si>
    <t>Educación y cultura ambiental</t>
  </si>
  <si>
    <t>Buenas Prácticas Ambientales</t>
  </si>
  <si>
    <t>2.6. Enfoque de ciclo de vida</t>
  </si>
  <si>
    <t>Compras a proveedores verdes</t>
  </si>
  <si>
    <t>Impacto ambiental positivo</t>
  </si>
  <si>
    <t>2.5. Impacto ambiental positivo</t>
  </si>
  <si>
    <t>Hoteles, restaurantes, cafés</t>
  </si>
  <si>
    <t>Kilovatio / hora</t>
  </si>
  <si>
    <t>Para ser considerado Negocio Verde, debe comercializar únicamente bienes y servicios de Negocios Verdes</t>
  </si>
  <si>
    <t>¿Se certifica en la carta de consentimiento informado la exclusión de agroinsumos de síntesis química, de Organismos Genéticamente Modificados, el no uso de especies invasoras o de monocultivos?</t>
  </si>
  <si>
    <t>Régimen</t>
  </si>
  <si>
    <t>Intermediarios (mayoristas, almacén de cadena, etc.)</t>
  </si>
  <si>
    <t>b. Se recolectan empaques para reúso</t>
  </si>
  <si>
    <t>Origen de los productos</t>
  </si>
  <si>
    <t>Optimización de empaques y embalajes</t>
  </si>
  <si>
    <t>Certificaciones de proveedores</t>
  </si>
  <si>
    <t>2.7. Vida útil</t>
  </si>
  <si>
    <t>Ficha técnica</t>
  </si>
  <si>
    <t>Productos defectuosos o devueltos</t>
  </si>
  <si>
    <t>Uso de sustancias o materiales peligrosos</t>
  </si>
  <si>
    <t>2.8. Sustitución de sustancias o materiales peligrosos</t>
  </si>
  <si>
    <t>Economía circular en el proceso de producción</t>
  </si>
  <si>
    <t>Plan de gestión de residuos solidos</t>
  </si>
  <si>
    <t>2.10. Uso eficiente y sostenible de recursos para la producción del bien o servicio</t>
  </si>
  <si>
    <t>Uso de fuentes alternativas de energía</t>
  </si>
  <si>
    <t>Uso eficiente de agua</t>
  </si>
  <si>
    <t>Concesiones de agua</t>
  </si>
  <si>
    <t>Vertimientos</t>
  </si>
  <si>
    <t>2.11. Comunicación de atributos sociales o ambientales asociados al bien o servicio</t>
  </si>
  <si>
    <t>Marcas</t>
  </si>
  <si>
    <t>Promoción de impactos</t>
  </si>
  <si>
    <t>2.12. Esquemas, programas o reconocimientos ambientales o sociales implementados o recibidos</t>
  </si>
  <si>
    <t>Ferias</t>
  </si>
  <si>
    <t>Premios</t>
  </si>
  <si>
    <t>5. Documentación que se debe anexar a la solicitud</t>
  </si>
  <si>
    <t>a. Producción</t>
  </si>
  <si>
    <t>b. Transformación</t>
  </si>
  <si>
    <t>c. Comercialización</t>
  </si>
  <si>
    <t>d. Producción y transformación</t>
  </si>
  <si>
    <t>e. Producción y comercialización</t>
  </si>
  <si>
    <t>f. Transformación y Comercialización</t>
  </si>
  <si>
    <t>g. Producción, transformación y comercialización</t>
  </si>
  <si>
    <t>5. Ciclo de vida</t>
  </si>
  <si>
    <t xml:space="preserve">V. Ciclo de vida </t>
  </si>
  <si>
    <t>a. Ha tramitado servicios financieros, pero no los ha obtenido</t>
  </si>
  <si>
    <t xml:space="preserve">b. Ha accedido a servicios de financiación informal </t>
  </si>
  <si>
    <t>c. Ha accedido a servicios formales financieros o no los ha requerido</t>
  </si>
  <si>
    <t>a. Vende exclusivamente en mercado local / municipal</t>
  </si>
  <si>
    <t>b. Vende en mercado Regional</t>
  </si>
  <si>
    <t xml:space="preserve">c. Vende en mercado Nacional </t>
  </si>
  <si>
    <t>d. Vende en mercado Internacional</t>
  </si>
  <si>
    <t>a. No conoce la herramienta del modelo Canvas</t>
  </si>
  <si>
    <t>b. Conoce la herramienta del modelo Canvas, pero no la ha desarrollado</t>
  </si>
  <si>
    <t>c. Tiene desarrollada la herramienta del modelo Canvas</t>
  </si>
  <si>
    <t>d. Tiene un modelo Canvas con planeación estratégica (visión, misión, etc.)</t>
  </si>
  <si>
    <t>b. El proceso productivo se adelanta a partir de especies silvestres</t>
  </si>
  <si>
    <t>c. El proceso productivo se adelanta a partir de zoocriaderos</t>
  </si>
  <si>
    <t>Cámara de comercio</t>
  </si>
  <si>
    <t>Teléfono celular</t>
  </si>
  <si>
    <t>RUT o resolución de facturación DIAN</t>
  </si>
  <si>
    <t>Principal</t>
  </si>
  <si>
    <t>Sociedad Comercial de Beneficio e Interés Colectivo BIC</t>
  </si>
  <si>
    <t>Registro Único Tributario RUT</t>
  </si>
  <si>
    <t>Carta de consentimiento informado diligenciada y firmada - Anexo 2</t>
  </si>
  <si>
    <t>Años</t>
  </si>
  <si>
    <t>Permisos</t>
  </si>
  <si>
    <t>¿Cuenta con permiso de aprovechamiento de fauna silvestre o con licencia ambiental para zoocriadero?</t>
  </si>
  <si>
    <t>3.1. ¿La empresa cuenta con RUT vigente?</t>
  </si>
  <si>
    <t>3.2. ¿La empresa cuenta con resolución vigente de facturación expedida por la DIAN?</t>
  </si>
  <si>
    <t>Actividad</t>
  </si>
  <si>
    <t>De cumplir las condiciones, para adelantar la verificación identifique la actividad en la que se produce el impacto ambiental positivo</t>
  </si>
  <si>
    <t>a. ¿El solicitante cuenta con algún proceso sancionatorio ambiental en la autoridad ambiental?</t>
  </si>
  <si>
    <t>Subsector</t>
  </si>
  <si>
    <t>Sector</t>
  </si>
  <si>
    <t>1.1.3. Agroturismo</t>
  </si>
  <si>
    <t>1.1.2. Agroecología</t>
  </si>
  <si>
    <t>¿Se anexa certificación como productor orgánico?</t>
  </si>
  <si>
    <t>3.3.</t>
  </si>
  <si>
    <t>Marco Legal</t>
  </si>
  <si>
    <t>b. NO</t>
  </si>
  <si>
    <t>c. No requiere</t>
  </si>
  <si>
    <t>3.4. ¿Se reportan las ventas del año anterior?</t>
  </si>
  <si>
    <t>N/A</t>
  </si>
  <si>
    <t>¿Se certifica el cumplimiento del marco legal en la carta de consentimiento informado?</t>
  </si>
  <si>
    <t>¿Se certifica en la carta de consentimiento informado que el proyecto NO hace parte de un PSA? En caso de que haga parte de un proyecto de PSA no se podría trabajar como mercado de carbono.</t>
  </si>
  <si>
    <t>No requiere</t>
  </si>
  <si>
    <t xml:space="preserve">No olvide adjuntar el soporte de la certificación expedida e incluya el nombre del organismo certificador </t>
  </si>
  <si>
    <t>Para ser incluido en este subsector, requiere de dicha certificación, verifique si se trata de un productor agroecológico</t>
  </si>
  <si>
    <t>No olvide adjuntar la carta de consentimiento informada en la que el productor declara el cumplimiento de estas condiciones</t>
  </si>
  <si>
    <t>No olvide adjuntar el registro</t>
  </si>
  <si>
    <t>Acceso a servicios financieros</t>
  </si>
  <si>
    <t>Cultura contable</t>
  </si>
  <si>
    <t>Acuerdos comerciales</t>
  </si>
  <si>
    <t>Competidores</t>
  </si>
  <si>
    <t>Enfoque diferencial</t>
  </si>
  <si>
    <t>SSST</t>
  </si>
  <si>
    <t>Medición satisfacción</t>
  </si>
  <si>
    <t>PQR</t>
  </si>
  <si>
    <t>Compras sociales</t>
  </si>
  <si>
    <t>Áreas</t>
  </si>
  <si>
    <t>Apoyo social</t>
  </si>
  <si>
    <t>Educación ambiental</t>
  </si>
  <si>
    <t>aa. CIAP 1.1.3</t>
  </si>
  <si>
    <t>00. Puntaje 1.1.2</t>
  </si>
  <si>
    <t>a. Presta  servicios de alojamiento</t>
  </si>
  <si>
    <t>b. Presta  servicios de transporte</t>
  </si>
  <si>
    <t>c. Presta servicios de alimentación</t>
  </si>
  <si>
    <t>d. Presta servicios de guianza o desarrolla ecoactividades</t>
  </si>
  <si>
    <t>e. Presta servicios de alojamiento con Construcción sostenible, insumos biodegradables o realiza mantenimiento preventivo y correctivo de instalaciones</t>
  </si>
  <si>
    <t>f. Presta servicios de alimentación con Certificado de manipulación de alimentos, productos de origen orgánico ,  insumos biodegradables y construcción sostenible</t>
  </si>
  <si>
    <t>g. Presta servicios de alojamiento con  Construcción sostenible, insumos biodegradables y realiza mantenimiento preventivo y correctivo de instalaciones</t>
  </si>
  <si>
    <t>h. Presta servicios de transporte con energías renovables</t>
  </si>
  <si>
    <t>i. Presta servicios de alimentación con Certificado de manipulación de alimentos, productos de origen orgánico, insumos biodegradables y construcción sostenible</t>
  </si>
  <si>
    <t>j. Presta servicios de guianza o ecoactividades con al menos 3 buenas prácticas (Certificado de guianza, guías bilingües, guiones de interpretación, señalética, mantenimiento preventivo y correctivo de senderos y manejo de riesgo)</t>
  </si>
  <si>
    <t>00. Puntaje 1.1.3</t>
  </si>
  <si>
    <t>aa. Puntaje 1.2.1</t>
  </si>
  <si>
    <t>Compras verdes</t>
  </si>
  <si>
    <t>Origen insumos</t>
  </si>
  <si>
    <t>Empaques</t>
  </si>
  <si>
    <t>Defectuosos</t>
  </si>
  <si>
    <t>Químicos</t>
  </si>
  <si>
    <t>Gestión residuos</t>
  </si>
  <si>
    <t>Materiales reciclados</t>
  </si>
  <si>
    <t>Energías alternativas</t>
  </si>
  <si>
    <t>Ahorro de agua</t>
  </si>
  <si>
    <t>Captación</t>
  </si>
  <si>
    <t>Marca</t>
  </si>
  <si>
    <t>Promoción</t>
  </si>
  <si>
    <t>Certificaciones proveedores</t>
  </si>
  <si>
    <t>Certificaciones Negocio</t>
  </si>
  <si>
    <t>Tipo de Negocio Verde</t>
  </si>
  <si>
    <t xml:space="preserve">NOTA: </t>
  </si>
  <si>
    <t>b. Se capta el agua directamente y se encuentra en trámite la obtención de la concesión.</t>
  </si>
  <si>
    <t>c. Se capta el agua a través de conexión al acueducto.</t>
  </si>
  <si>
    <t>b. Se realizan vertimientos y está en trámite la expedición del permiso.</t>
  </si>
  <si>
    <t>c. Se realizan vertimientos a través del sistema de alcantarillado.</t>
  </si>
  <si>
    <t>Categoría</t>
  </si>
  <si>
    <t>Identifique si el productor está interesado en realizar un proceso de transición hacía la agroecología, adjunte compromiso, plan de reconversión y vincúlelo al Nodo para este proceso. No adelante la verificación hasta tanto no adelante el proceso de reconversión</t>
  </si>
  <si>
    <t>¿Cuenta con permiso de aprovechamiento forestal o registro ante el libro de operaciones?</t>
  </si>
  <si>
    <t>Posesión tradicional o ancestral de tierras y territorios de los pueblos indígenas</t>
  </si>
  <si>
    <t>d. ¿Cuenta con permiso, autorización o licencia ambiental para el aprovechamiento del recurso natural renovable utilizado como insumo?</t>
  </si>
  <si>
    <t>No olvide verificar que los datos coincidan con el total de empleados y socios reportados.</t>
  </si>
  <si>
    <t>Sector de Negocio Verde</t>
  </si>
  <si>
    <t>IDENTIFICADOR</t>
  </si>
  <si>
    <t>AÑO</t>
  </si>
  <si>
    <t>NOVEDAD</t>
  </si>
  <si>
    <t>VERIFICADOR</t>
  </si>
  <si>
    <t>Antioquia y Eje Cafetero</t>
  </si>
  <si>
    <t>Amazonia</t>
  </si>
  <si>
    <t>Llanos</t>
  </si>
  <si>
    <t>Región</t>
  </si>
  <si>
    <t>DEPARTAMENTO</t>
  </si>
  <si>
    <t>MUNICIPIO</t>
  </si>
  <si>
    <t>AUTORIDAD AMBIENTAL</t>
  </si>
  <si>
    <t>RAZÓN SOCIAL</t>
  </si>
  <si>
    <t>SUBSECTOR</t>
  </si>
  <si>
    <t>CATEGORIA</t>
  </si>
  <si>
    <t>SECTOR</t>
  </si>
  <si>
    <t>DESCRIPCIÓN</t>
  </si>
  <si>
    <t>Bien o servicio</t>
  </si>
  <si>
    <t>PRODUCTO PRINCIPAL</t>
  </si>
  <si>
    <t>CORREO ELECTRÓNICO</t>
  </si>
  <si>
    <t>NOMBRE</t>
  </si>
  <si>
    <t>TELÉFONO</t>
  </si>
  <si>
    <t>DIRECCIÓN</t>
  </si>
  <si>
    <t>1.1.</t>
  </si>
  <si>
    <t>FICHA DE VERIFICACIÓN</t>
  </si>
  <si>
    <t>Programa Regional de negocios verdes</t>
  </si>
  <si>
    <t>3.5. Reciclabilidad de los materiales o uso de materiales reciclados</t>
  </si>
  <si>
    <t>2.9. Reciclabilidad de los materiales o uso de materiales reciclados</t>
  </si>
  <si>
    <t>1.12.</t>
  </si>
  <si>
    <t>Número de proceso / radicado</t>
  </si>
  <si>
    <t>Esta ficha es para uso exclusivo de la ventanilla regional de Negocios Verdes</t>
  </si>
  <si>
    <t>Fecha de visita (DD/MM/AA)</t>
  </si>
  <si>
    <t>Revise los indicadores financieros y establezca, de ser necesario, acciones de mejoramiento</t>
  </si>
  <si>
    <t>Revise los indicadores de mercadeo y establezca, de ser necesario, acciones de mejoramiento</t>
  </si>
  <si>
    <t>Programa de Desarrollo con Enfoque Territorial - PDET</t>
  </si>
  <si>
    <t>Visitantes</t>
  </si>
  <si>
    <t>Registro forográfico</t>
  </si>
  <si>
    <t>c. Se cuenta con certificación de Turismo Sostenible</t>
  </si>
  <si>
    <t>Reciclabilidad de los materiales o uso de materiales reciclados</t>
  </si>
  <si>
    <t>Tipo de residuos reciclados o reincorporados</t>
  </si>
  <si>
    <t>En mi calidad de representante legal, manifiesto el interés de la Asociación de vincularse al Programa Regional de Negocios Verdes, y  certifico que los asociados a continuación relacionados, implementan las prácticas definidas por la asociación que permiten generar el impacto ambiental positivo descrito en el formulario de inscripción:</t>
  </si>
  <si>
    <t>Nombre y apellido del asociado</t>
  </si>
  <si>
    <t>No. de cédula</t>
  </si>
  <si>
    <t>Área cultivada (ha)</t>
  </si>
  <si>
    <t>Correo electrónico</t>
  </si>
  <si>
    <t>Para constancia, de lo anterior, se suscribe:</t>
  </si>
  <si>
    <t>FIRMA DEL REPRESENTANTE LEGAL</t>
  </si>
  <si>
    <t>NOMBRE DEL REPRESENTANTE LEGAL</t>
  </si>
  <si>
    <t>TIPO Y NÚMERO DE DOCUMENTO</t>
  </si>
  <si>
    <t>NOMBRE DE LA EMPRESA</t>
  </si>
  <si>
    <t>CIUDAD Y FECHA</t>
  </si>
  <si>
    <t>No</t>
  </si>
  <si>
    <r>
      <rPr>
        <b/>
        <sz val="8"/>
        <rFont val="Arial Narrow"/>
        <family val="2"/>
      </rPr>
      <t>Proceso:</t>
    </r>
    <r>
      <rPr>
        <sz val="8"/>
        <rFont val="Arial Narrow"/>
        <family val="2"/>
      </rPr>
      <t xml:space="preserve"> Gestión de Desarrollo Sostenible</t>
    </r>
  </si>
  <si>
    <r>
      <rPr>
        <b/>
        <sz val="8"/>
        <rFont val="Arial Narrow"/>
        <family val="2"/>
      </rPr>
      <t>Código:</t>
    </r>
    <r>
      <rPr>
        <sz val="8"/>
        <rFont val="Arial Narrow"/>
        <family val="2"/>
      </rPr>
      <t xml:space="preserve"> F-M-GDS-09</t>
    </r>
  </si>
  <si>
    <t xml:space="preserve">MINISTERIO DE AMBIENTE 
Y DESARROLLO SOSTENIBLE </t>
  </si>
  <si>
    <r>
      <rPr>
        <b/>
        <sz val="8"/>
        <rFont val="Arial Narrow"/>
        <family val="2"/>
      </rPr>
      <t xml:space="preserve">Versión: </t>
    </r>
    <r>
      <rPr>
        <sz val="8"/>
        <rFont val="Arial Narrow"/>
        <family val="2"/>
      </rPr>
      <t>4</t>
    </r>
  </si>
  <si>
    <r>
      <rPr>
        <b/>
        <sz val="8"/>
        <rFont val="Arial Narrow"/>
        <family val="2"/>
      </rPr>
      <t>Versión:</t>
    </r>
    <r>
      <rPr>
        <sz val="8"/>
        <rFont val="Arial Narrow"/>
        <family val="2"/>
      </rPr>
      <t xml:space="preserve"> 4</t>
    </r>
  </si>
  <si>
    <r>
      <rPr>
        <b/>
        <sz val="8"/>
        <color theme="1"/>
        <rFont val="Arial Narrow"/>
        <family val="2"/>
      </rPr>
      <t xml:space="preserve">Código: </t>
    </r>
    <r>
      <rPr>
        <sz val="8"/>
        <color theme="1"/>
        <rFont val="Arial Narrow"/>
        <family val="2"/>
      </rPr>
      <t>F-M-GDS-09</t>
    </r>
  </si>
  <si>
    <r>
      <rPr>
        <b/>
        <sz val="8"/>
        <color theme="1"/>
        <rFont val="Arial Narrow"/>
        <family val="2"/>
      </rPr>
      <t>Versión:</t>
    </r>
    <r>
      <rPr>
        <sz val="8"/>
        <color theme="1"/>
        <rFont val="Arial Narrow"/>
        <family val="2"/>
      </rPr>
      <t xml:space="preserve"> 4</t>
    </r>
  </si>
  <si>
    <r>
      <rPr>
        <b/>
        <sz val="8"/>
        <rFont val="Arial Narrow"/>
        <family val="2"/>
      </rPr>
      <t xml:space="preserve">Vigencia: </t>
    </r>
    <r>
      <rPr>
        <sz val="8"/>
        <rFont val="Arial Narrow"/>
        <family val="2"/>
      </rPr>
      <t>24/11/2022</t>
    </r>
  </si>
  <si>
    <r>
      <rPr>
        <b/>
        <sz val="8"/>
        <rFont val="Arial Narrow"/>
        <family val="2"/>
      </rPr>
      <t xml:space="preserve">Vigencia: </t>
    </r>
    <r>
      <rPr>
        <sz val="8"/>
        <rFont val="Arial Narrow"/>
        <family val="2"/>
      </rPr>
      <t xml:space="preserve"> 24/11/2022</t>
    </r>
  </si>
  <si>
    <r>
      <t xml:space="preserve">Vigencia: </t>
    </r>
    <r>
      <rPr>
        <sz val="8"/>
        <rFont val="Arial Narrow"/>
        <family val="2"/>
      </rPr>
      <t>24/11/2022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</si>
</sst>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
    <numFmt numFmtId="165" formatCode="0.0"/>
    <numFmt numFmtId="166" formatCode="0.0%"/>
  </numFmts>
  <fonts count="26" x14ac:knownFonts="1">
    <font>
      <sz val="11"/>
      <color theme="1"/>
      <name val="Calibri"/>
      <family val="2"/>
      <scheme val="minor"/>
    </font>
    <font>
      <sz val="10"/>
      <name val="Arial"/>
      <family val="2"/>
    </font>
    <font>
      <sz val="10"/>
      <color theme="1"/>
      <name val="Arial Narrow"/>
      <family val="2"/>
    </font>
    <font>
      <b/>
      <sz val="10"/>
      <color theme="1"/>
      <name val="Arial Narrow"/>
      <family val="2"/>
    </font>
    <font>
      <sz val="10"/>
      <name val="Arial Narrow"/>
      <family val="2"/>
    </font>
    <font>
      <sz val="10"/>
      <color theme="1"/>
      <name val="Calibri"/>
      <family val="2"/>
      <scheme val="minor"/>
    </font>
    <font>
      <b/>
      <sz val="10"/>
      <color theme="1"/>
      <name val="Calibri"/>
      <family val="2"/>
      <scheme val="minor"/>
    </font>
    <font>
      <sz val="11"/>
      <color theme="1"/>
      <name val="Calibri"/>
      <family val="2"/>
      <scheme val="minor"/>
    </font>
    <font>
      <sz val="9"/>
      <color indexed="81"/>
      <name val="Tahoma"/>
      <family val="2"/>
    </font>
    <font>
      <sz val="8"/>
      <color theme="1"/>
      <name val="Arial Narrow"/>
      <family val="2"/>
    </font>
    <font>
      <u/>
      <sz val="10"/>
      <color theme="1"/>
      <name val="Arial Narrow"/>
      <family val="2"/>
    </font>
    <font>
      <b/>
      <sz val="11"/>
      <color theme="7" tint="-0.249977111117893"/>
      <name val="Calibri"/>
      <family val="2"/>
      <scheme val="minor"/>
    </font>
    <font>
      <sz val="11"/>
      <color theme="7" tint="-0.249977111117893"/>
      <name val="Calibri"/>
      <family val="2"/>
      <scheme val="minor"/>
    </font>
    <font>
      <b/>
      <sz val="11"/>
      <color theme="9" tint="-0.249977111117893"/>
      <name val="Calibri"/>
      <family val="2"/>
      <scheme val="minor"/>
    </font>
    <font>
      <sz val="11"/>
      <color theme="9" tint="-0.249977111117893"/>
      <name val="Calibri"/>
      <family val="2"/>
      <scheme val="minor"/>
    </font>
    <font>
      <u/>
      <sz val="11"/>
      <color theme="10"/>
      <name val="Calibri"/>
      <family val="2"/>
      <scheme val="minor"/>
    </font>
    <font>
      <u/>
      <sz val="10"/>
      <color theme="10"/>
      <name val="Arial Narrow"/>
      <family val="2"/>
    </font>
    <font>
      <sz val="8"/>
      <name val="Arial Narrow"/>
      <family val="2"/>
    </font>
    <font>
      <sz val="10"/>
      <color theme="0"/>
      <name val="Arial Narrow"/>
      <family val="2"/>
    </font>
    <font>
      <sz val="6"/>
      <color theme="1"/>
      <name val="Arial Narrow"/>
      <family val="2"/>
    </font>
    <font>
      <sz val="8"/>
      <color theme="1"/>
      <name val="Calibri"/>
      <family val="2"/>
      <scheme val="minor"/>
    </font>
    <font>
      <b/>
      <sz val="8"/>
      <name val="Arial Narrow"/>
      <family val="2"/>
    </font>
    <font>
      <b/>
      <sz val="10"/>
      <color theme="0"/>
      <name val="Arial Narrow"/>
      <family val="2"/>
    </font>
    <font>
      <b/>
      <sz val="8"/>
      <color theme="1"/>
      <name val="Arial Narrow"/>
      <family val="2"/>
    </font>
    <font>
      <b/>
      <sz val="10"/>
      <color theme="0"/>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theme="7" tint="0.79998168889431442"/>
      </patternFill>
    </fill>
    <fill>
      <patternFill patternType="solid">
        <fgColor theme="9" tint="0.79998168889431442"/>
        <bgColor theme="9" tint="0.79998168889431442"/>
      </patternFill>
    </fill>
    <fill>
      <patternFill patternType="solid">
        <fgColor rgb="FFE1E1E1"/>
        <bgColor indexed="64"/>
      </patternFill>
    </fill>
    <fill>
      <patternFill patternType="solid">
        <fgColor rgb="FF154A8A"/>
        <bgColor indexed="64"/>
      </patternFill>
    </fill>
    <fill>
      <patternFill patternType="solid">
        <fgColor rgb="FF888888"/>
        <bgColor indexed="64"/>
      </patternFill>
    </fill>
  </fills>
  <borders count="200">
    <border>
      <left/>
      <right/>
      <top/>
      <bottom/>
      <diagonal/>
    </border>
    <border>
      <left style="medium">
        <color rgb="FF92D050"/>
      </left>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medium">
        <color rgb="FF92D050"/>
      </left>
      <right style="thin">
        <color rgb="FF92D050"/>
      </right>
      <top style="medium">
        <color rgb="FF92D050"/>
      </top>
      <bottom style="medium">
        <color rgb="FF92D050"/>
      </bottom>
      <diagonal/>
    </border>
    <border>
      <left style="thin">
        <color rgb="FF92D050"/>
      </left>
      <right style="thin">
        <color rgb="FF92D050"/>
      </right>
      <top style="medium">
        <color rgb="FF92D050"/>
      </top>
      <bottom style="medium">
        <color rgb="FF92D050"/>
      </bottom>
      <diagonal/>
    </border>
    <border>
      <left style="thin">
        <color rgb="FF92D050"/>
      </left>
      <right style="medium">
        <color rgb="FF92D050"/>
      </right>
      <top style="medium">
        <color rgb="FF92D050"/>
      </top>
      <bottom style="medium">
        <color rgb="FF92D050"/>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style="medium">
        <color rgb="FF92D050"/>
      </right>
      <top style="medium">
        <color rgb="FF92D050"/>
      </top>
      <bottom style="thin">
        <color rgb="FF92D050"/>
      </bottom>
      <diagonal/>
    </border>
    <border>
      <left style="medium">
        <color rgb="FF92D050"/>
      </left>
      <right style="thin">
        <color rgb="FF92D050"/>
      </right>
      <top style="thin">
        <color rgb="FF92D050"/>
      </top>
      <bottom style="medium">
        <color rgb="FF92D050"/>
      </bottom>
      <diagonal/>
    </border>
    <border>
      <left style="thin">
        <color rgb="FF92D050"/>
      </left>
      <right style="thin">
        <color rgb="FF92D050"/>
      </right>
      <top style="thin">
        <color rgb="FF92D050"/>
      </top>
      <bottom style="medium">
        <color rgb="FF92D050"/>
      </bottom>
      <diagonal/>
    </border>
    <border>
      <left style="thin">
        <color rgb="FF92D050"/>
      </left>
      <right style="medium">
        <color rgb="FF92D050"/>
      </right>
      <top style="thin">
        <color rgb="FF92D050"/>
      </top>
      <bottom style="medium">
        <color rgb="FF92D050"/>
      </bottom>
      <diagonal/>
    </border>
    <border>
      <left style="medium">
        <color theme="9" tint="0.39997558519241921"/>
      </left>
      <right/>
      <top/>
      <bottom/>
      <diagonal/>
    </border>
    <border>
      <left/>
      <right style="medium">
        <color theme="9" tint="0.39997558519241921"/>
      </right>
      <top/>
      <bottom/>
      <diagonal/>
    </border>
    <border>
      <left style="medium">
        <color theme="9" tint="0.39997558519241921"/>
      </left>
      <right/>
      <top style="medium">
        <color theme="9" tint="0.39997558519241921"/>
      </top>
      <bottom style="medium">
        <color theme="9" tint="0.39997558519241921"/>
      </bottom>
      <diagonal/>
    </border>
    <border>
      <left/>
      <right/>
      <top style="medium">
        <color theme="9" tint="0.39997558519241921"/>
      </top>
      <bottom style="medium">
        <color theme="9" tint="0.39997558519241921"/>
      </bottom>
      <diagonal/>
    </border>
    <border>
      <left/>
      <right style="medium">
        <color theme="9" tint="0.39997558519241921"/>
      </right>
      <top style="medium">
        <color theme="9" tint="0.39997558519241921"/>
      </top>
      <bottom style="medium">
        <color theme="9" tint="0.39997558519241921"/>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rgb="FF92D050"/>
      </left>
      <right style="thin">
        <color rgb="FF92D050"/>
      </right>
      <top style="thin">
        <color rgb="FF92D050"/>
      </top>
      <bottom style="thin">
        <color rgb="FF92D050"/>
      </bottom>
      <diagonal/>
    </border>
    <border>
      <left style="medium">
        <color rgb="FF92D050"/>
      </left>
      <right style="thin">
        <color rgb="FF92D050"/>
      </right>
      <top style="thin">
        <color rgb="FF92D050"/>
      </top>
      <bottom style="thin">
        <color rgb="FF92D050"/>
      </bottom>
      <diagonal/>
    </border>
    <border>
      <left style="thin">
        <color rgb="FF92D050"/>
      </left>
      <right style="medium">
        <color rgb="FF92D050"/>
      </right>
      <top style="thin">
        <color rgb="FF92D050"/>
      </top>
      <bottom style="thin">
        <color rgb="FF92D050"/>
      </bottom>
      <diagonal/>
    </border>
    <border>
      <left style="medium">
        <color theme="9"/>
      </left>
      <right style="thin">
        <color theme="9"/>
      </right>
      <top style="medium">
        <color theme="9"/>
      </top>
      <bottom style="medium">
        <color theme="9"/>
      </bottom>
      <diagonal/>
    </border>
    <border>
      <left style="thin">
        <color theme="9"/>
      </left>
      <right style="thin">
        <color theme="9"/>
      </right>
      <top style="medium">
        <color theme="9"/>
      </top>
      <bottom style="medium">
        <color theme="9"/>
      </bottom>
      <diagonal/>
    </border>
    <border>
      <left style="thin">
        <color theme="9"/>
      </left>
      <right style="medium">
        <color theme="9"/>
      </right>
      <top style="medium">
        <color theme="9"/>
      </top>
      <bottom style="medium">
        <color theme="9"/>
      </bottom>
      <diagonal/>
    </border>
    <border>
      <left/>
      <right style="thin">
        <color theme="9" tint="0.39997558519241921"/>
      </right>
      <top/>
      <bottom/>
      <diagonal/>
    </border>
    <border>
      <left/>
      <right/>
      <top style="thin">
        <color theme="7"/>
      </top>
      <bottom/>
      <diagonal/>
    </border>
    <border>
      <left/>
      <right/>
      <top style="thin">
        <color theme="9"/>
      </top>
      <bottom/>
      <diagonal/>
    </border>
    <border>
      <left/>
      <right/>
      <top/>
      <bottom style="thin">
        <color theme="9" tint="0.59999389629810485"/>
      </bottom>
      <diagonal/>
    </border>
    <border>
      <left style="medium">
        <color rgb="FF92D050"/>
      </left>
      <right style="medium">
        <color rgb="FF92D050"/>
      </right>
      <top style="medium">
        <color rgb="FF92D050"/>
      </top>
      <bottom style="medium">
        <color rgb="FF92D050"/>
      </bottom>
      <diagonal/>
    </border>
    <border>
      <left/>
      <right/>
      <top style="thin">
        <color rgb="FF92D050"/>
      </top>
      <bottom style="thin">
        <color rgb="FF92D050"/>
      </bottom>
      <diagonal/>
    </border>
    <border>
      <left style="medium">
        <color rgb="FF92D050"/>
      </left>
      <right style="medium">
        <color rgb="FF92D050"/>
      </right>
      <top style="medium">
        <color rgb="FF92D050"/>
      </top>
      <bottom style="thin">
        <color rgb="FF92D050"/>
      </bottom>
      <diagonal/>
    </border>
    <border>
      <left style="medium">
        <color rgb="FF92D050"/>
      </left>
      <right style="medium">
        <color rgb="FF92D050"/>
      </right>
      <top style="thin">
        <color rgb="FF92D050"/>
      </top>
      <bottom style="thin">
        <color rgb="FF92D050"/>
      </bottom>
      <diagonal/>
    </border>
    <border>
      <left style="medium">
        <color rgb="FF92D050"/>
      </left>
      <right style="medium">
        <color rgb="FF92D050"/>
      </right>
      <top style="thin">
        <color rgb="FF92D050"/>
      </top>
      <bottom style="medium">
        <color rgb="FF92D050"/>
      </bottom>
      <diagonal/>
    </border>
    <border>
      <left/>
      <right style="medium">
        <color rgb="FF92D050"/>
      </right>
      <top style="thin">
        <color rgb="FF92D050"/>
      </top>
      <bottom style="thin">
        <color rgb="FF92D050"/>
      </bottom>
      <diagonal/>
    </border>
    <border>
      <left/>
      <right style="medium">
        <color rgb="FF92D050"/>
      </right>
      <top style="thin">
        <color rgb="FF92D050"/>
      </top>
      <bottom style="medium">
        <color rgb="FF92D050"/>
      </bottom>
      <diagonal/>
    </border>
    <border>
      <left style="medium">
        <color rgb="FF92D050"/>
      </left>
      <right style="medium">
        <color rgb="FF92D050"/>
      </right>
      <top/>
      <bottom style="thin">
        <color rgb="FF92D050"/>
      </bottom>
      <diagonal/>
    </border>
    <border>
      <left/>
      <right/>
      <top/>
      <bottom style="thin">
        <color rgb="FF92D050"/>
      </bottom>
      <diagonal/>
    </border>
    <border>
      <left style="medium">
        <color rgb="FF92D050"/>
      </left>
      <right/>
      <top/>
      <bottom style="thin">
        <color rgb="FF92D050"/>
      </bottom>
      <diagonal/>
    </border>
    <border>
      <left style="medium">
        <color rgb="FF92D050"/>
      </left>
      <right/>
      <top style="thin">
        <color rgb="FF92D050"/>
      </top>
      <bottom style="thin">
        <color rgb="FF92D050"/>
      </bottom>
      <diagonal/>
    </border>
    <border>
      <left style="medium">
        <color rgb="FF92D050"/>
      </left>
      <right/>
      <top style="thin">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top style="medium">
        <color rgb="FF92D050"/>
      </top>
      <bottom style="thin">
        <color rgb="FF92D050"/>
      </bottom>
      <diagonal/>
    </border>
    <border>
      <left/>
      <right/>
      <top style="thin">
        <color rgb="FF92D050"/>
      </top>
      <bottom style="medium">
        <color rgb="FF92D050"/>
      </bottom>
      <diagonal/>
    </border>
    <border>
      <left style="medium">
        <color rgb="FF92D050"/>
      </left>
      <right/>
      <top style="thin">
        <color rgb="FF92D050"/>
      </top>
      <bottom/>
      <diagonal/>
    </border>
    <border>
      <left style="thin">
        <color rgb="FF92D050"/>
      </left>
      <right/>
      <top style="medium">
        <color rgb="FF92D050"/>
      </top>
      <bottom style="thin">
        <color rgb="FF92D050"/>
      </bottom>
      <diagonal/>
    </border>
    <border>
      <left style="thin">
        <color rgb="FF92D050"/>
      </left>
      <right/>
      <top style="thin">
        <color rgb="FF92D050"/>
      </top>
      <bottom style="thin">
        <color rgb="FF92D050"/>
      </bottom>
      <diagonal/>
    </border>
    <border>
      <left style="thin">
        <color rgb="FF92D050"/>
      </left>
      <right/>
      <top style="thin">
        <color rgb="FF92D050"/>
      </top>
      <bottom style="medium">
        <color rgb="FF92D050"/>
      </bottom>
      <diagonal/>
    </border>
    <border>
      <left/>
      <right style="thin">
        <color rgb="FF92D050"/>
      </right>
      <top/>
      <bottom style="thin">
        <color rgb="FF92D050"/>
      </bottom>
      <diagonal/>
    </border>
    <border>
      <left/>
      <right style="thin">
        <color rgb="FF92D050"/>
      </right>
      <top style="thin">
        <color rgb="FF92D050"/>
      </top>
      <bottom style="thin">
        <color rgb="FF92D050"/>
      </bottom>
      <diagonal/>
    </border>
    <border>
      <left style="thin">
        <color rgb="FF92D050"/>
      </left>
      <right/>
      <top/>
      <bottom style="thin">
        <color rgb="FF92D050"/>
      </bottom>
      <diagonal/>
    </border>
    <border>
      <left style="medium">
        <color rgb="FF92D050"/>
      </left>
      <right style="thin">
        <color rgb="FF92D050"/>
      </right>
      <top/>
      <bottom style="thin">
        <color rgb="FF92D050"/>
      </bottom>
      <diagonal/>
    </border>
    <border>
      <left style="thin">
        <color rgb="FF92D050"/>
      </left>
      <right style="medium">
        <color rgb="FF92D050"/>
      </right>
      <top/>
      <bottom style="thin">
        <color rgb="FF92D050"/>
      </bottom>
      <diagonal/>
    </border>
    <border>
      <left style="medium">
        <color rgb="FF92D050"/>
      </left>
      <right style="thin">
        <color rgb="FF92D050"/>
      </right>
      <top style="medium">
        <color rgb="FF92D050"/>
      </top>
      <bottom/>
      <diagonal/>
    </border>
    <border>
      <left style="thin">
        <color rgb="FF92D050"/>
      </left>
      <right style="medium">
        <color rgb="FF92D050"/>
      </right>
      <top style="medium">
        <color rgb="FF92D050"/>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4"/>
      </left>
      <right style="medium">
        <color theme="4"/>
      </right>
      <top style="medium">
        <color theme="4"/>
      </top>
      <bottom style="medium">
        <color theme="4"/>
      </bottom>
      <diagonal/>
    </border>
    <border>
      <left style="medium">
        <color theme="4"/>
      </left>
      <right style="thin">
        <color rgb="FF92D050"/>
      </right>
      <top style="medium">
        <color theme="4"/>
      </top>
      <bottom style="medium">
        <color theme="4"/>
      </bottom>
      <diagonal/>
    </border>
    <border>
      <left style="thin">
        <color rgb="FF92D050"/>
      </left>
      <right style="thin">
        <color rgb="FF92D050"/>
      </right>
      <top style="medium">
        <color theme="4"/>
      </top>
      <bottom style="medium">
        <color theme="4"/>
      </bottom>
      <diagonal/>
    </border>
    <border>
      <left style="thin">
        <color rgb="FF92D050"/>
      </left>
      <right style="medium">
        <color theme="4"/>
      </right>
      <top style="medium">
        <color theme="4"/>
      </top>
      <bottom style="medium">
        <color theme="4"/>
      </bottom>
      <diagonal/>
    </border>
    <border>
      <left style="thin">
        <color rgb="FF92D050"/>
      </left>
      <right/>
      <top style="medium">
        <color theme="4"/>
      </top>
      <bottom style="medium">
        <color theme="4"/>
      </bottom>
      <diagonal/>
    </border>
    <border>
      <left/>
      <right style="medium">
        <color theme="4"/>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style="thin">
        <color rgb="FF92D050"/>
      </right>
      <top style="medium">
        <color theme="4"/>
      </top>
      <bottom style="thin">
        <color rgb="FF92D050"/>
      </bottom>
      <diagonal/>
    </border>
    <border>
      <left style="thin">
        <color rgb="FF92D050"/>
      </left>
      <right style="thin">
        <color rgb="FF92D050"/>
      </right>
      <top style="medium">
        <color theme="4"/>
      </top>
      <bottom style="thin">
        <color rgb="FF92D050"/>
      </bottom>
      <diagonal/>
    </border>
    <border>
      <left style="thin">
        <color rgb="FF92D050"/>
      </left>
      <right style="medium">
        <color theme="4"/>
      </right>
      <top style="medium">
        <color theme="4"/>
      </top>
      <bottom style="thin">
        <color rgb="FF92D050"/>
      </bottom>
      <diagonal/>
    </border>
    <border>
      <left style="medium">
        <color theme="4"/>
      </left>
      <right style="thin">
        <color rgb="FF92D050"/>
      </right>
      <top style="thin">
        <color rgb="FF92D050"/>
      </top>
      <bottom style="medium">
        <color theme="4"/>
      </bottom>
      <diagonal/>
    </border>
    <border>
      <left style="thin">
        <color rgb="FF92D050"/>
      </left>
      <right style="thin">
        <color rgb="FF92D050"/>
      </right>
      <top style="thin">
        <color rgb="FF92D050"/>
      </top>
      <bottom style="medium">
        <color theme="4"/>
      </bottom>
      <diagonal/>
    </border>
    <border>
      <left style="thin">
        <color rgb="FF92D050"/>
      </left>
      <right style="medium">
        <color theme="4"/>
      </right>
      <top style="thin">
        <color rgb="FF92D050"/>
      </top>
      <bottom style="medium">
        <color theme="4"/>
      </bottom>
      <diagonal/>
    </border>
    <border>
      <left style="medium">
        <color theme="4"/>
      </left>
      <right/>
      <top style="medium">
        <color theme="4"/>
      </top>
      <bottom style="thin">
        <color rgb="FF92D050"/>
      </bottom>
      <diagonal/>
    </border>
    <border>
      <left style="medium">
        <color theme="4"/>
      </left>
      <right/>
      <top style="thin">
        <color rgb="FF92D050"/>
      </top>
      <bottom style="medium">
        <color theme="4"/>
      </bottom>
      <diagonal/>
    </border>
    <border>
      <left style="medium">
        <color theme="4"/>
      </left>
      <right style="thin">
        <color rgb="FF92D050"/>
      </right>
      <top/>
      <bottom style="medium">
        <color theme="4"/>
      </bottom>
      <diagonal/>
    </border>
    <border>
      <left style="thin">
        <color rgb="FF92D050"/>
      </left>
      <right style="thin">
        <color rgb="FF92D050"/>
      </right>
      <top/>
      <bottom style="medium">
        <color theme="4"/>
      </bottom>
      <diagonal/>
    </border>
    <border>
      <left style="thin">
        <color rgb="FF92D050"/>
      </left>
      <right style="medium">
        <color theme="4"/>
      </right>
      <top/>
      <bottom style="medium">
        <color theme="4"/>
      </bottom>
      <diagonal/>
    </border>
    <border>
      <left/>
      <right style="thin">
        <color rgb="FF92D050"/>
      </right>
      <top style="medium">
        <color theme="4"/>
      </top>
      <bottom style="medium">
        <color theme="4"/>
      </bottom>
      <diagonal/>
    </border>
    <border>
      <left style="thin">
        <color rgb="FF92D050"/>
      </left>
      <right/>
      <top/>
      <bottom style="medium">
        <color theme="4"/>
      </bottom>
      <diagonal/>
    </border>
    <border>
      <left/>
      <right style="thin">
        <color rgb="FF92D050"/>
      </right>
      <top/>
      <bottom style="medium">
        <color theme="4"/>
      </bottom>
      <diagonal/>
    </border>
    <border>
      <left style="thin">
        <color rgb="FF92D050"/>
      </left>
      <right/>
      <top style="medium">
        <color theme="4"/>
      </top>
      <bottom style="thin">
        <color rgb="FF92D050"/>
      </bottom>
      <diagonal/>
    </border>
    <border>
      <left style="thin">
        <color rgb="FF92D050"/>
      </left>
      <right/>
      <top style="thin">
        <color rgb="FF92D050"/>
      </top>
      <bottom style="medium">
        <color theme="4"/>
      </bottom>
      <diagonal/>
    </border>
    <border>
      <left style="thin">
        <color rgb="FF92D050"/>
      </left>
      <right style="thin">
        <color rgb="FF92D050"/>
      </right>
      <top style="medium">
        <color theme="4"/>
      </top>
      <bottom/>
      <diagonal/>
    </border>
    <border>
      <left style="thin">
        <color rgb="FF92D050"/>
      </left>
      <right style="medium">
        <color theme="4"/>
      </right>
      <top style="medium">
        <color theme="4"/>
      </top>
      <bottom/>
      <diagonal/>
    </border>
    <border>
      <left style="medium">
        <color theme="4"/>
      </left>
      <right style="thin">
        <color rgb="FF92D050"/>
      </right>
      <top style="medium">
        <color theme="4"/>
      </top>
      <bottom/>
      <diagonal/>
    </border>
    <border>
      <left/>
      <right style="thin">
        <color rgb="FF92D050"/>
      </right>
      <top style="medium">
        <color theme="4"/>
      </top>
      <bottom style="thin">
        <color rgb="FF92D050"/>
      </bottom>
      <diagonal/>
    </border>
    <border>
      <left/>
      <right style="thin">
        <color rgb="FF92D050"/>
      </right>
      <top style="thin">
        <color rgb="FF92D050"/>
      </top>
      <bottom style="medium">
        <color theme="4"/>
      </bottom>
      <diagonal/>
    </border>
    <border>
      <left style="medium">
        <color theme="4"/>
      </left>
      <right style="thin">
        <color rgb="FF92D050"/>
      </right>
      <top style="thin">
        <color rgb="FF92D050"/>
      </top>
      <bottom style="thin">
        <color rgb="FF92D050"/>
      </bottom>
      <diagonal/>
    </border>
    <border>
      <left style="thin">
        <color rgb="FF92D050"/>
      </left>
      <right style="medium">
        <color theme="4"/>
      </right>
      <top style="thin">
        <color rgb="FF92D050"/>
      </top>
      <bottom style="thin">
        <color rgb="FF92D050"/>
      </bottom>
      <diagonal/>
    </border>
    <border>
      <left style="medium">
        <color theme="4"/>
      </left>
      <right style="medium">
        <color theme="4"/>
      </right>
      <top style="medium">
        <color theme="4"/>
      </top>
      <bottom style="thin">
        <color rgb="FF92D050"/>
      </bottom>
      <diagonal/>
    </border>
    <border>
      <left style="medium">
        <color theme="4"/>
      </left>
      <right style="medium">
        <color theme="4"/>
      </right>
      <top style="thin">
        <color rgb="FF92D050"/>
      </top>
      <bottom style="thin">
        <color rgb="FF92D050"/>
      </bottom>
      <diagonal/>
    </border>
    <border>
      <left style="medium">
        <color theme="4"/>
      </left>
      <right style="medium">
        <color theme="4"/>
      </right>
      <top style="thin">
        <color rgb="FF92D050"/>
      </top>
      <bottom style="medium">
        <color theme="4"/>
      </bottom>
      <diagonal/>
    </border>
    <border>
      <left style="medium">
        <color theme="4"/>
      </left>
      <right/>
      <top style="thin">
        <color rgb="FF92D050"/>
      </top>
      <bottom style="thin">
        <color rgb="FF92D050"/>
      </bottom>
      <diagonal/>
    </border>
    <border>
      <left style="medium">
        <color theme="4"/>
      </left>
      <right style="thin">
        <color theme="9" tint="0.39997558519241921"/>
      </right>
      <top style="medium">
        <color theme="4"/>
      </top>
      <bottom style="medium">
        <color theme="4"/>
      </bottom>
      <diagonal/>
    </border>
    <border>
      <left style="thin">
        <color theme="9" tint="0.39997558519241921"/>
      </left>
      <right style="thin">
        <color theme="9" tint="0.39997558519241921"/>
      </right>
      <top style="medium">
        <color theme="4"/>
      </top>
      <bottom style="medium">
        <color theme="4"/>
      </bottom>
      <diagonal/>
    </border>
    <border>
      <left style="thin">
        <color theme="9" tint="0.39997558519241921"/>
      </left>
      <right/>
      <top style="medium">
        <color theme="4"/>
      </top>
      <bottom style="medium">
        <color theme="4"/>
      </bottom>
      <diagonal/>
    </border>
    <border>
      <left style="thin">
        <color theme="9" tint="0.39997558519241921"/>
      </left>
      <right style="medium">
        <color theme="4"/>
      </right>
      <top style="medium">
        <color theme="4"/>
      </top>
      <bottom style="medium">
        <color theme="4"/>
      </bottom>
      <diagonal/>
    </border>
    <border>
      <left/>
      <right style="thin">
        <color theme="9" tint="0.39997558519241921"/>
      </right>
      <top style="medium">
        <color theme="4"/>
      </top>
      <bottom style="medium">
        <color theme="4"/>
      </bottom>
      <diagonal/>
    </border>
    <border>
      <left style="medium">
        <color theme="4"/>
      </left>
      <right style="thin">
        <color theme="9" tint="-0.249977111117893"/>
      </right>
      <top style="medium">
        <color theme="4"/>
      </top>
      <bottom style="medium">
        <color theme="4"/>
      </bottom>
      <diagonal/>
    </border>
    <border>
      <left style="thin">
        <color theme="9" tint="-0.249977111117893"/>
      </left>
      <right style="thin">
        <color theme="9" tint="-0.249977111117893"/>
      </right>
      <top style="medium">
        <color theme="4"/>
      </top>
      <bottom style="medium">
        <color theme="4"/>
      </bottom>
      <diagonal/>
    </border>
    <border>
      <left style="thin">
        <color theme="9" tint="-0.249977111117893"/>
      </left>
      <right style="medium">
        <color theme="4"/>
      </right>
      <top style="medium">
        <color theme="4"/>
      </top>
      <bottom style="medium">
        <color theme="4"/>
      </bottom>
      <diagonal/>
    </border>
    <border>
      <left style="medium">
        <color theme="4"/>
      </left>
      <right style="thin">
        <color theme="9"/>
      </right>
      <top style="medium">
        <color theme="4"/>
      </top>
      <bottom style="medium">
        <color theme="4"/>
      </bottom>
      <diagonal/>
    </border>
    <border>
      <left style="thin">
        <color theme="9"/>
      </left>
      <right style="medium">
        <color theme="4"/>
      </right>
      <top style="medium">
        <color theme="4"/>
      </top>
      <bottom style="medium">
        <color theme="4"/>
      </bottom>
      <diagonal/>
    </border>
    <border>
      <left style="thin">
        <color theme="9"/>
      </left>
      <right style="thin">
        <color theme="9"/>
      </right>
      <top style="medium">
        <color theme="4"/>
      </top>
      <bottom style="medium">
        <color theme="4"/>
      </bottom>
      <diagonal/>
    </border>
    <border>
      <left style="thin">
        <color theme="9"/>
      </left>
      <right/>
      <top style="medium">
        <color theme="4"/>
      </top>
      <bottom style="medium">
        <color theme="4"/>
      </bottom>
      <diagonal/>
    </border>
    <border>
      <left/>
      <right style="thin">
        <color theme="9"/>
      </right>
      <top style="medium">
        <color theme="4"/>
      </top>
      <bottom style="medium">
        <color theme="4"/>
      </bottom>
      <diagonal/>
    </border>
    <border>
      <left style="thin">
        <color theme="9" tint="-0.249977111117893"/>
      </left>
      <right/>
      <top style="medium">
        <color theme="4"/>
      </top>
      <bottom style="medium">
        <color theme="4"/>
      </bottom>
      <diagonal/>
    </border>
    <border>
      <left/>
      <right style="thin">
        <color theme="9" tint="-0.249977111117893"/>
      </right>
      <top style="medium">
        <color theme="4"/>
      </top>
      <bottom style="medium">
        <color theme="4"/>
      </bottom>
      <diagonal/>
    </border>
    <border>
      <left style="medium">
        <color theme="4"/>
      </left>
      <right style="thin">
        <color theme="9" tint="-0.249977111117893"/>
      </right>
      <top style="thin">
        <color theme="9" tint="-0.249977111117893"/>
      </top>
      <bottom style="medium">
        <color theme="4"/>
      </bottom>
      <diagonal/>
    </border>
    <border>
      <left style="thin">
        <color theme="9" tint="-0.249977111117893"/>
      </left>
      <right style="thin">
        <color theme="9" tint="-0.249977111117893"/>
      </right>
      <top style="thin">
        <color theme="9" tint="-0.249977111117893"/>
      </top>
      <bottom style="medium">
        <color theme="4"/>
      </bottom>
      <diagonal/>
    </border>
    <border>
      <left style="thin">
        <color theme="9" tint="-0.249977111117893"/>
      </left>
      <right style="medium">
        <color theme="4"/>
      </right>
      <top style="thin">
        <color theme="9" tint="-0.249977111117893"/>
      </top>
      <bottom style="medium">
        <color theme="4"/>
      </bottom>
      <diagonal/>
    </border>
    <border>
      <left style="thin">
        <color theme="9" tint="-0.249977111117893"/>
      </left>
      <right style="thin">
        <color theme="9" tint="-0.249977111117893"/>
      </right>
      <top/>
      <bottom style="medium">
        <color theme="4"/>
      </bottom>
      <diagonal/>
    </border>
    <border>
      <left style="thin">
        <color theme="9" tint="-0.249977111117893"/>
      </left>
      <right style="medium">
        <color theme="4"/>
      </right>
      <top/>
      <bottom style="medium">
        <color theme="4"/>
      </bottom>
      <diagonal/>
    </border>
    <border>
      <left style="medium">
        <color theme="4"/>
      </left>
      <right style="thin">
        <color theme="9" tint="-0.249977111117893"/>
      </right>
      <top/>
      <bottom style="medium">
        <color theme="4"/>
      </bottom>
      <diagonal/>
    </border>
    <border>
      <left style="thin">
        <color theme="9" tint="-0.249977111117893"/>
      </left>
      <right/>
      <top/>
      <bottom style="medium">
        <color theme="4"/>
      </bottom>
      <diagonal/>
    </border>
    <border>
      <left/>
      <right style="thin">
        <color theme="9" tint="-0.249977111117893"/>
      </right>
      <top/>
      <bottom style="medium">
        <color theme="4"/>
      </bottom>
      <diagonal/>
    </border>
    <border>
      <left style="medium">
        <color theme="4"/>
      </left>
      <right style="thin">
        <color theme="9" tint="-0.249977111117893"/>
      </right>
      <top style="medium">
        <color theme="4"/>
      </top>
      <bottom style="thin">
        <color theme="9" tint="-0.249977111117893"/>
      </bottom>
      <diagonal/>
    </border>
    <border>
      <left style="thin">
        <color theme="9" tint="-0.249977111117893"/>
      </left>
      <right style="thin">
        <color theme="9" tint="-0.249977111117893"/>
      </right>
      <top style="medium">
        <color theme="4"/>
      </top>
      <bottom style="thin">
        <color theme="9" tint="-0.249977111117893"/>
      </bottom>
      <diagonal/>
    </border>
    <border>
      <left style="thin">
        <color theme="9" tint="-0.249977111117893"/>
      </left>
      <right style="medium">
        <color theme="4"/>
      </right>
      <top style="medium">
        <color theme="4"/>
      </top>
      <bottom style="thin">
        <color theme="9" tint="-0.249977111117893"/>
      </bottom>
      <diagonal/>
    </border>
    <border>
      <left/>
      <right style="medium">
        <color theme="9"/>
      </right>
      <top style="medium">
        <color theme="4"/>
      </top>
      <bottom/>
      <diagonal/>
    </border>
    <border>
      <left/>
      <right style="medium">
        <color theme="9" tint="-0.249977111117893"/>
      </right>
      <top/>
      <bottom style="medium">
        <color theme="4"/>
      </bottom>
      <diagonal/>
    </border>
    <border>
      <left/>
      <right style="medium">
        <color theme="9" tint="0.39997558519241921"/>
      </right>
      <top style="medium">
        <color theme="4"/>
      </top>
      <bottom/>
      <diagonal/>
    </border>
    <border>
      <left style="medium">
        <color theme="4"/>
      </left>
      <right style="thin">
        <color theme="9" tint="0.39997558519241921"/>
      </right>
      <top style="thin">
        <color theme="9" tint="0.39997558519241921"/>
      </top>
      <bottom style="medium">
        <color theme="4"/>
      </bottom>
      <diagonal/>
    </border>
    <border>
      <left style="thin">
        <color theme="9" tint="0.39997558519241921"/>
      </left>
      <right style="thin">
        <color theme="9" tint="0.39997558519241921"/>
      </right>
      <top style="thin">
        <color theme="9" tint="0.39997558519241921"/>
      </top>
      <bottom style="medium">
        <color theme="4"/>
      </bottom>
      <diagonal/>
    </border>
    <border>
      <left style="thin">
        <color theme="9" tint="0.39997558519241921"/>
      </left>
      <right/>
      <top style="thin">
        <color theme="9" tint="0.39997558519241921"/>
      </top>
      <bottom style="medium">
        <color theme="4"/>
      </bottom>
      <diagonal/>
    </border>
    <border>
      <left/>
      <right style="medium">
        <color theme="9" tint="0.39997558519241921"/>
      </right>
      <top/>
      <bottom style="medium">
        <color theme="4"/>
      </bottom>
      <diagonal/>
    </border>
    <border>
      <left/>
      <right style="medium">
        <color rgb="FF92D050"/>
      </right>
      <top style="medium">
        <color theme="4"/>
      </top>
      <bottom/>
      <diagonal/>
    </border>
    <border>
      <left/>
      <right style="medium">
        <color rgb="FF92D050"/>
      </right>
      <top/>
      <bottom style="medium">
        <color theme="4"/>
      </bottom>
      <diagonal/>
    </border>
    <border>
      <left style="medium">
        <color theme="4"/>
      </left>
      <right style="thin">
        <color theme="9" tint="0.39997558519241921"/>
      </right>
      <top style="medium">
        <color theme="4"/>
      </top>
      <bottom style="thin">
        <color theme="9" tint="0.39997558519241921"/>
      </bottom>
      <diagonal/>
    </border>
    <border>
      <left style="thin">
        <color theme="9" tint="0.39997558519241921"/>
      </left>
      <right style="thin">
        <color theme="9" tint="0.39997558519241921"/>
      </right>
      <top style="medium">
        <color theme="4"/>
      </top>
      <bottom style="thin">
        <color theme="9" tint="0.39997558519241921"/>
      </bottom>
      <diagonal/>
    </border>
    <border>
      <left style="thin">
        <color theme="9" tint="0.39997558519241921"/>
      </left>
      <right style="medium">
        <color theme="4"/>
      </right>
      <top style="medium">
        <color theme="4"/>
      </top>
      <bottom style="thin">
        <color theme="9" tint="0.39997558519241921"/>
      </bottom>
      <diagonal/>
    </border>
    <border>
      <left style="thin">
        <color theme="9" tint="0.39997558519241921"/>
      </left>
      <right style="medium">
        <color theme="4"/>
      </right>
      <top style="thin">
        <color theme="9" tint="0.39997558519241921"/>
      </top>
      <bottom style="medium">
        <color theme="4"/>
      </bottom>
      <diagonal/>
    </border>
    <border>
      <left/>
      <right style="thin">
        <color theme="9" tint="0.39997558519241921"/>
      </right>
      <top style="medium">
        <color theme="4"/>
      </top>
      <bottom style="thin">
        <color theme="9" tint="0.39997558519241921"/>
      </bottom>
      <diagonal/>
    </border>
    <border>
      <left/>
      <right style="thin">
        <color theme="9" tint="0.39997558519241921"/>
      </right>
      <top style="thin">
        <color theme="9" tint="0.39997558519241921"/>
      </top>
      <bottom style="medium">
        <color theme="4"/>
      </bottom>
      <diagonal/>
    </border>
    <border>
      <left style="thin">
        <color theme="9" tint="0.39997558519241921"/>
      </left>
      <right/>
      <top style="medium">
        <color theme="4"/>
      </top>
      <bottom style="thin">
        <color theme="9" tint="0.39997558519241921"/>
      </bottom>
      <diagonal/>
    </border>
    <border>
      <left style="medium">
        <color theme="4"/>
      </left>
      <right style="medium">
        <color theme="4"/>
      </right>
      <top style="medium">
        <color theme="4"/>
      </top>
      <bottom style="thin">
        <color theme="9" tint="0.39997558519241921"/>
      </bottom>
      <diagonal/>
    </border>
    <border>
      <left style="thin">
        <color theme="9" tint="0.39997558519241921"/>
      </left>
      <right style="thin">
        <color theme="9" tint="0.39997558519241921"/>
      </right>
      <top/>
      <bottom style="medium">
        <color theme="4"/>
      </bottom>
      <diagonal/>
    </border>
    <border>
      <left style="thin">
        <color theme="9" tint="0.39997558519241921"/>
      </left>
      <right style="thin">
        <color theme="9" tint="0.39997558519241921"/>
      </right>
      <top style="medium">
        <color theme="4"/>
      </top>
      <bottom/>
      <diagonal/>
    </border>
    <border>
      <left style="medium">
        <color theme="4"/>
      </left>
      <right style="thin">
        <color theme="9" tint="0.39997558519241921"/>
      </right>
      <top style="medium">
        <color theme="4"/>
      </top>
      <bottom/>
      <diagonal/>
    </border>
    <border>
      <left/>
      <right style="medium">
        <color theme="4"/>
      </right>
      <top style="medium">
        <color theme="4"/>
      </top>
      <bottom style="thin">
        <color theme="9" tint="0.39997558519241921"/>
      </bottom>
      <diagonal/>
    </border>
    <border>
      <left/>
      <right style="medium">
        <color theme="4"/>
      </right>
      <top style="thin">
        <color theme="9" tint="0.39997558519241921"/>
      </top>
      <bottom style="medium">
        <color theme="4"/>
      </bottom>
      <diagonal/>
    </border>
    <border>
      <left style="medium">
        <color theme="4"/>
      </left>
      <right style="medium">
        <color theme="4"/>
      </right>
      <top style="thin">
        <color theme="9" tint="0.39997558519241921"/>
      </top>
      <bottom style="medium">
        <color theme="4"/>
      </bottom>
      <diagonal/>
    </border>
    <border>
      <left style="thin">
        <color theme="9" tint="0.39997558519241921"/>
      </left>
      <right/>
      <top style="medium">
        <color theme="4"/>
      </top>
      <bottom/>
      <diagonal/>
    </border>
    <border>
      <left style="medium">
        <color theme="4"/>
      </left>
      <right/>
      <top style="thin">
        <color theme="9" tint="0.39997558519241921"/>
      </top>
      <bottom style="medium">
        <color theme="4"/>
      </bottom>
      <diagonal/>
    </border>
    <border>
      <left style="medium">
        <color theme="4"/>
      </left>
      <right style="medium">
        <color theme="4"/>
      </right>
      <top/>
      <bottom/>
      <diagonal/>
    </border>
    <border>
      <left style="thin">
        <color theme="9" tint="0.39997558519241921"/>
      </left>
      <right style="medium">
        <color theme="4"/>
      </right>
      <top/>
      <bottom style="medium">
        <color theme="4"/>
      </bottom>
      <diagonal/>
    </border>
    <border>
      <left style="medium">
        <color theme="4"/>
      </left>
      <right/>
      <top style="medium">
        <color theme="4"/>
      </top>
      <bottom style="thin">
        <color theme="9" tint="0.39997558519241921"/>
      </bottom>
      <diagonal/>
    </border>
    <border>
      <left/>
      <right style="thin">
        <color theme="9" tint="0.39997558519241921"/>
      </right>
      <top/>
      <bottom style="medium">
        <color theme="4"/>
      </bottom>
      <diagonal/>
    </border>
    <border>
      <left style="thin">
        <color theme="9" tint="0.39997558519241921"/>
      </left>
      <right/>
      <top/>
      <bottom style="medium">
        <color theme="4"/>
      </bottom>
      <diagonal/>
    </border>
    <border>
      <left/>
      <right style="medium">
        <color theme="0"/>
      </right>
      <top style="medium">
        <color theme="4"/>
      </top>
      <bottom style="medium">
        <color theme="4"/>
      </bottom>
      <diagonal/>
    </border>
    <border>
      <left style="medium">
        <color theme="0"/>
      </left>
      <right/>
      <top/>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4"/>
      </top>
      <bottom style="medium">
        <color theme="4"/>
      </bottom>
      <diagonal/>
    </border>
    <border>
      <left style="medium">
        <color rgb="FF4471FF"/>
      </left>
      <right/>
      <top style="medium">
        <color rgb="FF4471FF"/>
      </top>
      <bottom style="medium">
        <color rgb="FF4471FF"/>
      </bottom>
      <diagonal/>
    </border>
    <border>
      <left/>
      <right/>
      <top style="medium">
        <color rgb="FF4471FF"/>
      </top>
      <bottom style="medium">
        <color rgb="FF4471FF"/>
      </bottom>
      <diagonal/>
    </border>
    <border>
      <left/>
      <right style="medium">
        <color rgb="FF4471FF"/>
      </right>
      <top style="medium">
        <color rgb="FF4471FF"/>
      </top>
      <bottom style="medium">
        <color rgb="FF4471FF"/>
      </bottom>
      <diagonal/>
    </border>
    <border>
      <left style="medium">
        <color rgb="FF4471FF"/>
      </left>
      <right style="thin">
        <color theme="9" tint="-0.249977111117893"/>
      </right>
      <top style="medium">
        <color rgb="FF4471FF"/>
      </top>
      <bottom style="medium">
        <color rgb="FF4471FF"/>
      </bottom>
      <diagonal/>
    </border>
    <border>
      <left style="thin">
        <color theme="9" tint="-0.249977111117893"/>
      </left>
      <right style="thin">
        <color theme="9" tint="-0.249977111117893"/>
      </right>
      <top style="medium">
        <color rgb="FF4471FF"/>
      </top>
      <bottom style="medium">
        <color rgb="FF4471FF"/>
      </bottom>
      <diagonal/>
    </border>
    <border>
      <left style="thin">
        <color theme="9" tint="-0.249977111117893"/>
      </left>
      <right/>
      <top style="medium">
        <color rgb="FF4471FF"/>
      </top>
      <bottom style="medium">
        <color rgb="FF4471FF"/>
      </bottom>
      <diagonal/>
    </border>
    <border>
      <left style="medium">
        <color rgb="FF4471FF"/>
      </left>
      <right style="thin">
        <color theme="9"/>
      </right>
      <top style="medium">
        <color rgb="FF4471FF"/>
      </top>
      <bottom style="medium">
        <color rgb="FF4471FF"/>
      </bottom>
      <diagonal/>
    </border>
    <border>
      <left style="thin">
        <color theme="9"/>
      </left>
      <right style="thin">
        <color theme="9"/>
      </right>
      <top style="medium">
        <color rgb="FF4471FF"/>
      </top>
      <bottom style="medium">
        <color rgb="FF4471FF"/>
      </bottom>
      <diagonal/>
    </border>
    <border>
      <left style="thin">
        <color theme="9"/>
      </left>
      <right style="medium">
        <color rgb="FF4471FF"/>
      </right>
      <top style="medium">
        <color rgb="FF4471FF"/>
      </top>
      <bottom style="medium">
        <color rgb="FF4471FF"/>
      </bottom>
      <diagonal/>
    </border>
    <border>
      <left style="thin">
        <color theme="9"/>
      </left>
      <right/>
      <top style="medium">
        <color rgb="FF4471FF"/>
      </top>
      <bottom style="medium">
        <color rgb="FF4471FF"/>
      </bottom>
      <diagonal/>
    </border>
    <border>
      <left/>
      <right style="thin">
        <color theme="9"/>
      </right>
      <top style="medium">
        <color rgb="FF4471FF"/>
      </top>
      <bottom style="medium">
        <color rgb="FF4471FF"/>
      </bottom>
      <diagonal/>
    </border>
    <border>
      <left style="thin">
        <color theme="9" tint="-0.249977111117893"/>
      </left>
      <right style="medium">
        <color rgb="FF4471FF"/>
      </right>
      <top style="medium">
        <color rgb="FF4471FF"/>
      </top>
      <bottom style="medium">
        <color rgb="FF4471FF"/>
      </bottom>
      <diagonal/>
    </border>
    <border>
      <left/>
      <right style="medium">
        <color theme="0"/>
      </right>
      <top style="medium">
        <color rgb="FF4471FF"/>
      </top>
      <bottom style="medium">
        <color rgb="FF4471FF"/>
      </bottom>
      <diagonal/>
    </border>
    <border>
      <left style="medium">
        <color theme="0"/>
      </left>
      <right/>
      <top style="medium">
        <color rgb="FF4471FF"/>
      </top>
      <bottom style="medium">
        <color rgb="FF4471FF"/>
      </bottom>
      <diagonal/>
    </border>
    <border>
      <left/>
      <right style="medium">
        <color theme="0"/>
      </right>
      <top/>
      <bottom style="medium">
        <color theme="4"/>
      </bottom>
      <diagonal/>
    </border>
    <border>
      <left/>
      <right style="medium">
        <color theme="0"/>
      </right>
      <top/>
      <bottom/>
      <diagonal/>
    </border>
    <border>
      <left style="thin">
        <color theme="9" tint="0.39997558519241921"/>
      </left>
      <right style="medium">
        <color theme="4"/>
      </right>
      <top style="medium">
        <color theme="4"/>
      </top>
      <bottom/>
      <diagonal/>
    </border>
    <border>
      <left/>
      <right style="thin">
        <color theme="9" tint="0.39997558519241921"/>
      </right>
      <top style="medium">
        <color theme="4"/>
      </top>
      <bottom/>
      <diagonal/>
    </border>
    <border>
      <left style="thin">
        <color theme="4"/>
      </left>
      <right style="medium">
        <color theme="4"/>
      </right>
      <top style="medium">
        <color theme="4"/>
      </top>
      <bottom style="medium">
        <color theme="4"/>
      </bottom>
      <diagonal/>
    </border>
    <border>
      <left style="thin">
        <color theme="4"/>
      </left>
      <right style="thin">
        <color rgb="FF92D050"/>
      </right>
      <top style="medium">
        <color theme="4"/>
      </top>
      <bottom style="medium">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medium">
        <color theme="4"/>
      </top>
      <bottom style="thin">
        <color theme="4"/>
      </bottom>
      <diagonal/>
    </border>
    <border>
      <left style="medium">
        <color theme="4"/>
      </left>
      <right style="medium">
        <color theme="4"/>
      </right>
      <top/>
      <bottom style="medium">
        <color theme="4"/>
      </bottom>
      <diagonal/>
    </border>
  </borders>
  <cellStyleXfs count="4">
    <xf numFmtId="0" fontId="0" fillId="0" borderId="0"/>
    <xf numFmtId="0" fontId="1" fillId="0" borderId="0"/>
    <xf numFmtId="9" fontId="7" fillId="0" borderId="0" applyFont="0" applyFill="0" applyBorder="0" applyAlignment="0" applyProtection="0"/>
    <xf numFmtId="0" fontId="15" fillId="0" borderId="0" applyNumberFormat="0" applyFill="0" applyBorder="0" applyAlignment="0" applyProtection="0"/>
  </cellStyleXfs>
  <cellXfs count="1118">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wrapText="1"/>
    </xf>
    <xf numFmtId="0" fontId="2" fillId="2" borderId="3" xfId="0" applyFont="1" applyFill="1" applyBorder="1" applyAlignment="1">
      <alignment vertical="center"/>
    </xf>
    <xf numFmtId="0" fontId="2" fillId="2" borderId="0" xfId="0" applyFont="1" applyFill="1" applyBorder="1" applyAlignment="1">
      <alignment vertical="center" wrapText="1"/>
    </xf>
    <xf numFmtId="0" fontId="2" fillId="2" borderId="17"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xf numFmtId="9" fontId="2" fillId="2" borderId="0" xfId="2" applyFont="1" applyFill="1" applyBorder="1" applyAlignment="1">
      <alignment vertical="center"/>
    </xf>
    <xf numFmtId="0" fontId="3" fillId="2" borderId="0" xfId="0" applyFont="1" applyFill="1" applyAlignment="1">
      <alignment vertical="center" wrapText="1"/>
    </xf>
    <xf numFmtId="0" fontId="2" fillId="2" borderId="0" xfId="0" applyFont="1" applyFill="1" applyBorder="1" applyAlignment="1">
      <alignment horizontal="left" vertical="center"/>
    </xf>
    <xf numFmtId="0" fontId="11" fillId="0" borderId="0" xfId="0" applyFont="1" applyBorder="1" applyAlignment="1">
      <alignment vertical="center" wrapText="1"/>
    </xf>
    <xf numFmtId="0" fontId="0" fillId="0" borderId="0" xfId="0" applyAlignment="1">
      <alignment vertical="center"/>
    </xf>
    <xf numFmtId="0" fontId="13" fillId="0" borderId="0" xfId="0" applyFont="1" applyBorder="1" applyAlignment="1">
      <alignment vertical="center" wrapText="1"/>
    </xf>
    <xf numFmtId="0" fontId="12" fillId="3" borderId="31" xfId="0" applyFont="1" applyFill="1" applyBorder="1" applyAlignment="1">
      <alignment vertical="center" wrapText="1"/>
    </xf>
    <xf numFmtId="0" fontId="14" fillId="4" borderId="32" xfId="0" applyFont="1" applyFill="1" applyBorder="1" applyAlignment="1">
      <alignment vertical="center" wrapText="1"/>
    </xf>
    <xf numFmtId="0" fontId="12" fillId="0" borderId="0" xfId="0" applyFont="1" applyAlignment="1">
      <alignment vertical="center" wrapText="1"/>
    </xf>
    <xf numFmtId="0" fontId="14" fillId="0" borderId="0" xfId="0" applyFont="1" applyAlignment="1">
      <alignment vertical="center" wrapText="1"/>
    </xf>
    <xf numFmtId="0" fontId="12" fillId="3" borderId="0" xfId="0" applyFont="1" applyFill="1" applyAlignment="1">
      <alignment vertical="center" wrapText="1"/>
    </xf>
    <xf numFmtId="0" fontId="14" fillId="4" borderId="0" xfId="0" applyFont="1" applyFill="1" applyAlignment="1">
      <alignment vertical="center" wrapText="1"/>
    </xf>
    <xf numFmtId="0" fontId="12" fillId="0" borderId="0" xfId="0" applyFont="1" applyBorder="1" applyAlignment="1">
      <alignment vertical="center" wrapText="1"/>
    </xf>
    <xf numFmtId="0" fontId="0" fillId="0" borderId="0" xfId="0" applyAlignment="1">
      <alignment vertical="center" wrapText="1"/>
    </xf>
    <xf numFmtId="0" fontId="14" fillId="0" borderId="0" xfId="0" applyFont="1" applyBorder="1" applyAlignment="1">
      <alignment vertical="center" wrapText="1"/>
    </xf>
    <xf numFmtId="0" fontId="0" fillId="2" borderId="0" xfId="0" applyFill="1" applyAlignment="1">
      <alignment vertical="center" wrapText="1"/>
    </xf>
    <xf numFmtId="0" fontId="0" fillId="2" borderId="0" xfId="0" applyFill="1" applyAlignment="1">
      <alignment vertical="center"/>
    </xf>
    <xf numFmtId="165" fontId="0" fillId="0" borderId="0" xfId="0" applyNumberFormat="1" applyAlignment="1">
      <alignment vertical="center"/>
    </xf>
    <xf numFmtId="2" fontId="2" fillId="2" borderId="0" xfId="0" applyNumberFormat="1" applyFont="1" applyFill="1" applyBorder="1" applyAlignment="1">
      <alignment vertical="center"/>
    </xf>
    <xf numFmtId="0" fontId="2" fillId="2" borderId="33" xfId="0" applyFont="1" applyFill="1" applyBorder="1" applyAlignment="1">
      <alignment vertical="center"/>
    </xf>
    <xf numFmtId="0" fontId="3" fillId="2" borderId="17" xfId="0" applyFont="1" applyFill="1" applyBorder="1" applyAlignment="1">
      <alignment vertical="center" wrapText="1"/>
    </xf>
    <xf numFmtId="164" fontId="5" fillId="2" borderId="0" xfId="0" applyNumberFormat="1"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left" vertical="center" wrapText="1"/>
    </xf>
    <xf numFmtId="3" fontId="2" fillId="2" borderId="0" xfId="0" applyNumberFormat="1" applyFont="1" applyFill="1" applyBorder="1" applyAlignment="1" applyProtection="1">
      <alignment horizontal="center" vertical="center" wrapText="1"/>
    </xf>
    <xf numFmtId="3" fontId="2" fillId="2" borderId="0" xfId="0" applyNumberFormat="1"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2" fillId="2" borderId="36" xfId="0" applyFont="1" applyFill="1" applyBorder="1" applyAlignment="1">
      <alignment vertical="center" wrapText="1"/>
    </xf>
    <xf numFmtId="0" fontId="2" fillId="2" borderId="37" xfId="0" applyFont="1" applyFill="1" applyBorder="1" applyAlignment="1">
      <alignment vertical="center" wrapText="1"/>
    </xf>
    <xf numFmtId="0" fontId="2" fillId="2" borderId="38"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0" fontId="3" fillId="2" borderId="3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42" xfId="0" applyFont="1" applyFill="1" applyBorder="1" applyAlignment="1">
      <alignment vertical="center" wrapText="1"/>
    </xf>
    <xf numFmtId="0" fontId="2" fillId="2" borderId="35" xfId="0" applyFont="1" applyFill="1" applyBorder="1" applyAlignment="1">
      <alignment vertical="center" wrapTex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43" xfId="0" applyFont="1" applyFill="1" applyBorder="1" applyAlignment="1">
      <alignment vertical="center"/>
    </xf>
    <xf numFmtId="0" fontId="2" fillId="2" borderId="44" xfId="0" applyFont="1" applyFill="1" applyBorder="1" applyAlignment="1">
      <alignment vertical="center"/>
    </xf>
    <xf numFmtId="0" fontId="2" fillId="2" borderId="45" xfId="0" applyFont="1" applyFill="1" applyBorder="1" applyAlignment="1">
      <alignment vertical="center"/>
    </xf>
    <xf numFmtId="0" fontId="2" fillId="2" borderId="43" xfId="0" applyFont="1" applyFill="1" applyBorder="1" applyAlignment="1">
      <alignment vertical="center" wrapText="1"/>
    </xf>
    <xf numFmtId="0" fontId="2" fillId="2" borderId="44" xfId="0" applyFont="1" applyFill="1" applyBorder="1" applyAlignment="1">
      <alignment vertical="center" wrapText="1"/>
    </xf>
    <xf numFmtId="0" fontId="2" fillId="2" borderId="45"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6" xfId="0" applyFont="1" applyFill="1" applyBorder="1" applyAlignment="1">
      <alignment horizontal="center" vertical="center"/>
    </xf>
    <xf numFmtId="0" fontId="2" fillId="2" borderId="47" xfId="0" applyFont="1" applyFill="1" applyBorder="1" applyAlignment="1">
      <alignment vertical="center"/>
    </xf>
    <xf numFmtId="0" fontId="3" fillId="2" borderId="46" xfId="0" applyFont="1" applyFill="1" applyBorder="1" applyAlignment="1">
      <alignment horizontal="center" vertical="center" wrapText="1"/>
    </xf>
    <xf numFmtId="0" fontId="2" fillId="2" borderId="47" xfId="0" applyFont="1" applyFill="1" applyBorder="1" applyAlignment="1">
      <alignment vertical="center" wrapText="1"/>
    </xf>
    <xf numFmtId="0" fontId="2" fillId="2" borderId="42" xfId="0" applyFont="1" applyFill="1" applyBorder="1" applyAlignment="1">
      <alignment vertical="center"/>
    </xf>
    <xf numFmtId="0" fontId="2" fillId="2" borderId="35" xfId="0" applyFont="1" applyFill="1" applyBorder="1" applyAlignment="1">
      <alignment vertical="center"/>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3" fillId="2" borderId="4" xfId="0" applyFont="1" applyFill="1" applyBorder="1" applyAlignment="1">
      <alignment horizontal="center" vertical="center"/>
    </xf>
    <xf numFmtId="0" fontId="2" fillId="2" borderId="48" xfId="0" applyFont="1" applyFill="1" applyBorder="1" applyAlignment="1">
      <alignment vertical="center" wrapText="1"/>
    </xf>
    <xf numFmtId="0" fontId="2" fillId="2" borderId="49" xfId="0" applyFont="1" applyFill="1" applyBorder="1" applyAlignment="1">
      <alignment vertical="center"/>
    </xf>
    <xf numFmtId="0" fontId="3" fillId="2" borderId="1" xfId="0" applyFont="1" applyFill="1" applyBorder="1" applyAlignment="1">
      <alignment horizontal="center"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Alignment="1" applyProtection="1">
      <alignment vertical="center"/>
    </xf>
    <xf numFmtId="0" fontId="2" fillId="2" borderId="0" xfId="0" applyNumberFormat="1" applyFont="1" applyFill="1" applyAlignment="1" applyProtection="1">
      <alignment vertical="center" wrapText="1"/>
    </xf>
    <xf numFmtId="0" fontId="2" fillId="2" borderId="0" xfId="0" applyNumberFormat="1" applyFont="1" applyFill="1" applyBorder="1" applyAlignment="1" applyProtection="1">
      <alignment vertical="center"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right" vertical="center"/>
    </xf>
    <xf numFmtId="0" fontId="2" fillId="2" borderId="0" xfId="0" applyNumberFormat="1" applyFont="1" applyFill="1" applyBorder="1" applyAlignment="1" applyProtection="1">
      <alignment horizontal="left" vertical="center"/>
    </xf>
    <xf numFmtId="0" fontId="2" fillId="2" borderId="0" xfId="0" applyNumberFormat="1" applyFont="1" applyFill="1" applyAlignment="1" applyProtection="1">
      <alignment horizontal="left" vertical="center"/>
    </xf>
    <xf numFmtId="0" fontId="2" fillId="2" borderId="16" xfId="0" applyNumberFormat="1" applyFont="1" applyFill="1" applyBorder="1" applyAlignment="1" applyProtection="1">
      <alignment horizontal="left" vertical="center"/>
    </xf>
    <xf numFmtId="0" fontId="2" fillId="2" borderId="17" xfId="0" applyNumberFormat="1" applyFont="1" applyFill="1" applyBorder="1" applyAlignment="1" applyProtection="1">
      <alignment vertical="center"/>
    </xf>
    <xf numFmtId="0" fontId="2" fillId="2" borderId="30" xfId="0" applyNumberFormat="1" applyFont="1" applyFill="1" applyBorder="1" applyAlignment="1" applyProtection="1">
      <alignment vertical="center"/>
    </xf>
    <xf numFmtId="0" fontId="18" fillId="2" borderId="0" xfId="0" applyNumberFormat="1" applyFont="1" applyFill="1" applyBorder="1" applyAlignment="1" applyProtection="1">
      <alignment vertical="center"/>
    </xf>
    <xf numFmtId="0" fontId="18" fillId="2" borderId="0" xfId="0" applyNumberFormat="1" applyFont="1" applyFill="1" applyAlignment="1" applyProtection="1">
      <alignment vertical="center"/>
    </xf>
    <xf numFmtId="0" fontId="18" fillId="2" borderId="0" xfId="0" applyNumberFormat="1" applyFont="1" applyFill="1" applyAlignment="1" applyProtection="1">
      <alignment vertical="center" wrapText="1"/>
    </xf>
    <xf numFmtId="0" fontId="4"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vertical="center"/>
    </xf>
    <xf numFmtId="0" fontId="2" fillId="0" borderId="0" xfId="0" applyNumberFormat="1" applyFont="1" applyFill="1" applyAlignment="1" applyProtection="1">
      <alignment vertical="center"/>
    </xf>
    <xf numFmtId="0" fontId="2" fillId="0" borderId="0" xfId="0" applyNumberFormat="1" applyFont="1" applyFill="1" applyAlignment="1" applyProtection="1">
      <alignment vertical="center" wrapText="1"/>
    </xf>
    <xf numFmtId="0" fontId="2" fillId="0" borderId="0" xfId="0" applyNumberFormat="1" applyFont="1" applyProtection="1"/>
    <xf numFmtId="0" fontId="3" fillId="2" borderId="0" xfId="0" applyFont="1" applyFill="1" applyBorder="1" applyAlignment="1">
      <alignment horizontal="center" vertical="center" wrapText="1"/>
    </xf>
    <xf numFmtId="164" fontId="2" fillId="2" borderId="0" xfId="0" applyNumberFormat="1" applyFont="1" applyFill="1" applyAlignment="1" applyProtection="1">
      <alignment vertical="center"/>
    </xf>
    <xf numFmtId="0" fontId="5" fillId="2" borderId="0" xfId="0" applyFont="1" applyFill="1" applyAlignment="1" applyProtection="1">
      <alignment vertical="center"/>
    </xf>
    <xf numFmtId="164" fontId="5" fillId="2" borderId="0" xfId="0" applyNumberFormat="1" applyFont="1" applyFill="1" applyAlignment="1" applyProtection="1">
      <alignment vertical="center"/>
    </xf>
    <xf numFmtId="0" fontId="5" fillId="2" borderId="0" xfId="0" applyFont="1" applyFill="1" applyBorder="1" applyAlignment="1" applyProtection="1">
      <alignment vertical="center"/>
    </xf>
    <xf numFmtId="0" fontId="5" fillId="2" borderId="0" xfId="0" applyFont="1" applyFill="1" applyAlignment="1" applyProtection="1">
      <alignment vertical="center" wrapText="1"/>
    </xf>
    <xf numFmtId="0" fontId="5" fillId="2" borderId="0" xfId="0" applyFont="1" applyFill="1" applyBorder="1" applyAlignment="1" applyProtection="1">
      <alignment vertical="center" wrapText="1"/>
    </xf>
    <xf numFmtId="164" fontId="5" fillId="2" borderId="0" xfId="0" applyNumberFormat="1" applyFont="1" applyFill="1" applyBorder="1" applyAlignment="1" applyProtection="1">
      <alignment horizontal="right" vertical="center"/>
    </xf>
    <xf numFmtId="9" fontId="5" fillId="2" borderId="0" xfId="2" applyFont="1" applyFill="1" applyBorder="1" applyAlignment="1" applyProtection="1">
      <alignment horizontal="center" vertical="center"/>
    </xf>
    <xf numFmtId="9" fontId="5" fillId="2" borderId="0" xfId="2"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9" fontId="5" fillId="2" borderId="0" xfId="2" applyFont="1" applyFill="1" applyAlignment="1" applyProtection="1">
      <alignment vertical="center"/>
    </xf>
    <xf numFmtId="0" fontId="5"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2" fillId="2" borderId="10" xfId="0" applyFont="1" applyFill="1" applyBorder="1" applyAlignment="1">
      <alignment vertical="center" wrapText="1"/>
    </xf>
    <xf numFmtId="0" fontId="2" fillId="2" borderId="12"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xf>
    <xf numFmtId="0" fontId="2" fillId="2" borderId="13" xfId="0" applyFont="1" applyFill="1" applyBorder="1" applyAlignment="1">
      <alignment vertical="center" wrapText="1"/>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52" xfId="0" applyFont="1" applyFill="1" applyBorder="1" applyAlignment="1">
      <alignment vertical="center"/>
    </xf>
    <xf numFmtId="0" fontId="2" fillId="2" borderId="53" xfId="0" applyFont="1" applyFill="1" applyBorder="1" applyAlignment="1">
      <alignment vertical="center" wrapText="1"/>
    </xf>
    <xf numFmtId="0" fontId="2" fillId="2" borderId="54" xfId="0" applyFont="1" applyFill="1" applyBorder="1" applyAlignment="1">
      <alignment vertical="center" wrapText="1"/>
    </xf>
    <xf numFmtId="0" fontId="2" fillId="2" borderId="55" xfId="0" applyFont="1" applyFill="1" applyBorder="1" applyAlignment="1">
      <alignment vertical="center"/>
    </xf>
    <xf numFmtId="0" fontId="3" fillId="2" borderId="1" xfId="0" applyFont="1" applyFill="1" applyBorder="1" applyAlignment="1">
      <alignment horizontal="center" vertical="center"/>
    </xf>
    <xf numFmtId="2" fontId="2" fillId="2" borderId="26" xfId="0" applyNumberFormat="1" applyFont="1" applyFill="1" applyBorder="1" applyAlignment="1">
      <alignment vertical="center"/>
    </xf>
    <xf numFmtId="2" fontId="2" fillId="2" borderId="15" xfId="0" applyNumberFormat="1" applyFont="1" applyFill="1" applyBorder="1" applyAlignment="1">
      <alignment vertical="center"/>
    </xf>
    <xf numFmtId="0" fontId="2" fillId="2" borderId="56" xfId="0" applyFont="1" applyFill="1" applyBorder="1" applyAlignment="1">
      <alignment vertical="center" wrapText="1"/>
    </xf>
    <xf numFmtId="2" fontId="2" fillId="2" borderId="57" xfId="0" applyNumberFormat="1" applyFont="1" applyFill="1" applyBorder="1" applyAlignment="1">
      <alignment vertical="center"/>
    </xf>
    <xf numFmtId="2" fontId="2" fillId="2" borderId="0" xfId="2" applyNumberFormat="1" applyFont="1" applyFill="1" applyBorder="1" applyAlignment="1">
      <alignment vertical="center"/>
    </xf>
    <xf numFmtId="2" fontId="3" fillId="2" borderId="0" xfId="0" applyNumberFormat="1" applyFont="1" applyFill="1" applyBorder="1" applyAlignment="1">
      <alignment vertical="center" wrapText="1"/>
    </xf>
    <xf numFmtId="2" fontId="5" fillId="2" borderId="0" xfId="0" applyNumberFormat="1" applyFont="1" applyFill="1" applyBorder="1" applyAlignment="1">
      <alignment vertical="center"/>
    </xf>
    <xf numFmtId="2" fontId="2" fillId="2" borderId="0" xfId="0" applyNumberFormat="1" applyFont="1" applyFill="1" applyBorder="1"/>
    <xf numFmtId="2" fontId="2" fillId="2" borderId="55" xfId="0" applyNumberFormat="1" applyFont="1" applyFill="1" applyBorder="1" applyAlignment="1">
      <alignment vertical="center"/>
    </xf>
    <xf numFmtId="2" fontId="2" fillId="2" borderId="51" xfId="0" applyNumberFormat="1" applyFont="1" applyFill="1" applyBorder="1" applyAlignment="1">
      <alignment vertical="center"/>
    </xf>
    <xf numFmtId="2" fontId="2" fillId="2" borderId="52" xfId="0" applyNumberFormat="1" applyFont="1" applyFill="1" applyBorder="1" applyAlignment="1">
      <alignment vertical="center"/>
    </xf>
    <xf numFmtId="2" fontId="2" fillId="2" borderId="12" xfId="0" applyNumberFormat="1" applyFont="1" applyFill="1" applyBorder="1" applyAlignment="1">
      <alignment vertical="center"/>
    </xf>
    <xf numFmtId="9" fontId="0" fillId="0" borderId="0" xfId="2" applyFont="1" applyAlignment="1">
      <alignment vertical="center"/>
    </xf>
    <xf numFmtId="9" fontId="0" fillId="0" borderId="0" xfId="0" applyNumberFormat="1" applyAlignment="1">
      <alignment vertical="center"/>
    </xf>
    <xf numFmtId="0" fontId="3" fillId="2" borderId="4" xfId="0" applyFont="1" applyFill="1" applyBorder="1" applyAlignment="1">
      <alignment horizontal="center" vertical="center" wrapText="1"/>
    </xf>
    <xf numFmtId="2" fontId="0" fillId="0" borderId="0" xfId="0" applyNumberFormat="1" applyAlignment="1">
      <alignment vertical="center" wrapText="1"/>
    </xf>
    <xf numFmtId="49" fontId="0" fillId="0" borderId="0" xfId="0" applyNumberFormat="1" applyAlignment="1">
      <alignment vertical="center" wrapText="1"/>
    </xf>
    <xf numFmtId="10" fontId="2" fillId="2" borderId="0" xfId="0" applyNumberFormat="1" applyFont="1" applyFill="1" applyBorder="1"/>
    <xf numFmtId="0" fontId="2" fillId="2" borderId="0" xfId="0" applyFont="1" applyFill="1" applyBorder="1" applyAlignment="1">
      <alignment horizontal="center" vertical="center"/>
    </xf>
    <xf numFmtId="2" fontId="2" fillId="2" borderId="0" xfId="0" applyNumberFormat="1" applyFont="1" applyFill="1" applyBorder="1" applyAlignment="1">
      <alignment horizontal="right" vertical="center"/>
    </xf>
    <xf numFmtId="2" fontId="2" fillId="2" borderId="50" xfId="0" applyNumberFormat="1" applyFont="1" applyFill="1" applyBorder="1" applyAlignment="1">
      <alignment vertical="center"/>
    </xf>
    <xf numFmtId="2" fontId="2" fillId="2" borderId="24" xfId="0" applyNumberFormat="1" applyFont="1" applyFill="1" applyBorder="1" applyAlignment="1">
      <alignment vertical="center"/>
    </xf>
    <xf numFmtId="2" fontId="2" fillId="2" borderId="11" xfId="0" applyNumberFormat="1" applyFont="1" applyFill="1" applyBorder="1" applyAlignment="1">
      <alignment vertical="center"/>
    </xf>
    <xf numFmtId="2" fontId="2" fillId="2" borderId="14" xfId="0" applyNumberFormat="1" applyFont="1" applyFill="1" applyBorder="1" applyAlignment="1">
      <alignment vertical="center"/>
    </xf>
    <xf numFmtId="0" fontId="2" fillId="2" borderId="12" xfId="0" applyFont="1" applyFill="1" applyBorder="1" applyAlignment="1">
      <alignment vertical="center" wrapText="1"/>
    </xf>
    <xf numFmtId="0" fontId="2" fillId="2" borderId="26" xfId="0" applyFont="1" applyFill="1" applyBorder="1" applyAlignment="1">
      <alignment vertical="center" wrapText="1"/>
    </xf>
    <xf numFmtId="0" fontId="2" fillId="2" borderId="15" xfId="0" applyFont="1" applyFill="1" applyBorder="1" applyAlignment="1">
      <alignment vertical="center" wrapText="1"/>
    </xf>
    <xf numFmtId="0" fontId="2" fillId="2" borderId="36" xfId="0" applyFont="1" applyFill="1" applyBorder="1" applyAlignment="1">
      <alignment vertical="center"/>
    </xf>
    <xf numFmtId="10" fontId="2" fillId="2" borderId="0" xfId="0" applyNumberFormat="1" applyFont="1" applyFill="1" applyAlignment="1">
      <alignment vertical="center"/>
    </xf>
    <xf numFmtId="166" fontId="19" fillId="2" borderId="0" xfId="0" applyNumberFormat="1" applyFont="1" applyFill="1" applyAlignment="1">
      <alignment vertical="center"/>
    </xf>
    <xf numFmtId="10" fontId="19" fillId="2" borderId="0" xfId="0" applyNumberFormat="1" applyFont="1" applyFill="1" applyAlignment="1">
      <alignment vertical="center"/>
    </xf>
    <xf numFmtId="3" fontId="0" fillId="0" borderId="0" xfId="0" applyNumberFormat="1"/>
    <xf numFmtId="10" fontId="0" fillId="0" borderId="0" xfId="0" applyNumberFormat="1"/>
    <xf numFmtId="9" fontId="0" fillId="0" borderId="0" xfId="0" applyNumberFormat="1"/>
    <xf numFmtId="49" fontId="0" fillId="0" borderId="0" xfId="0" applyNumberFormat="1"/>
    <xf numFmtId="2" fontId="0" fillId="0" borderId="0" xfId="0" applyNumberFormat="1"/>
    <xf numFmtId="0" fontId="20" fillId="0" borderId="0" xfId="0" applyFont="1"/>
    <xf numFmtId="0" fontId="1" fillId="0" borderId="60" xfId="0" applyFont="1" applyBorder="1" applyAlignment="1">
      <alignment vertical="center" wrapText="1"/>
    </xf>
    <xf numFmtId="0" fontId="20" fillId="0" borderId="60" xfId="0" applyFont="1" applyBorder="1" applyAlignment="1"/>
    <xf numFmtId="0" fontId="2"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2" fillId="2" borderId="72" xfId="0" applyFont="1" applyFill="1" applyBorder="1" applyAlignment="1" applyProtection="1">
      <alignment horizontal="left" vertical="center" wrapText="1"/>
      <protection locked="0"/>
    </xf>
    <xf numFmtId="0" fontId="2" fillId="2" borderId="77" xfId="0" applyFont="1" applyFill="1" applyBorder="1" applyAlignment="1" applyProtection="1">
      <alignment vertical="center"/>
    </xf>
    <xf numFmtId="0" fontId="2" fillId="2" borderId="81" xfId="0" applyFont="1" applyFill="1" applyBorder="1" applyAlignment="1" applyProtection="1">
      <alignment vertical="center"/>
    </xf>
    <xf numFmtId="0" fontId="2" fillId="2" borderId="82" xfId="0" applyFont="1" applyFill="1" applyBorder="1" applyAlignment="1" applyProtection="1">
      <alignment vertical="center"/>
    </xf>
    <xf numFmtId="0" fontId="2" fillId="2" borderId="83" xfId="0" applyFont="1" applyFill="1" applyBorder="1" applyAlignment="1" applyProtection="1">
      <alignment vertical="center"/>
    </xf>
    <xf numFmtId="0" fontId="2" fillId="2" borderId="84" xfId="0" applyFont="1" applyFill="1" applyBorder="1" applyAlignment="1" applyProtection="1">
      <alignment vertical="center"/>
    </xf>
    <xf numFmtId="0" fontId="2" fillId="2" borderId="85" xfId="0" applyFont="1" applyFill="1" applyBorder="1" applyAlignment="1" applyProtection="1">
      <alignment vertical="center"/>
    </xf>
    <xf numFmtId="0" fontId="2" fillId="2" borderId="86" xfId="0" applyFont="1" applyFill="1" applyBorder="1" applyAlignment="1" applyProtection="1">
      <alignment vertical="center"/>
    </xf>
    <xf numFmtId="0" fontId="2" fillId="2" borderId="87" xfId="0" applyFont="1" applyFill="1" applyBorder="1" applyAlignment="1" applyProtection="1">
      <alignment vertical="center"/>
    </xf>
    <xf numFmtId="0" fontId="17" fillId="2" borderId="72" xfId="0" applyFont="1" applyFill="1" applyBorder="1" applyAlignment="1" applyProtection="1">
      <alignment vertical="center" wrapText="1"/>
      <protection locked="0"/>
    </xf>
    <xf numFmtId="0" fontId="2" fillId="2" borderId="79" xfId="0" applyFont="1" applyFill="1" applyBorder="1" applyAlignment="1" applyProtection="1">
      <alignment vertical="center"/>
    </xf>
    <xf numFmtId="0" fontId="4" fillId="2" borderId="72" xfId="0" applyFont="1" applyFill="1" applyBorder="1" applyAlignment="1" applyProtection="1">
      <alignment vertical="center"/>
      <protection locked="0"/>
    </xf>
    <xf numFmtId="0" fontId="2" fillId="2" borderId="72" xfId="0" applyNumberFormat="1" applyFont="1" applyFill="1" applyBorder="1" applyAlignment="1" applyProtection="1">
      <alignment horizontal="center" vertical="center" wrapText="1"/>
      <protection locked="0"/>
    </xf>
    <xf numFmtId="0" fontId="2" fillId="2" borderId="72" xfId="0" applyFont="1" applyFill="1" applyBorder="1" applyAlignment="1" applyProtection="1">
      <alignment vertical="center"/>
      <protection locked="0"/>
    </xf>
    <xf numFmtId="0" fontId="2" fillId="2" borderId="79" xfId="0" applyFont="1" applyFill="1" applyBorder="1" applyAlignment="1" applyProtection="1">
      <alignment horizontal="left" vertical="center"/>
    </xf>
    <xf numFmtId="0" fontId="4" fillId="2" borderId="84" xfId="0" applyFont="1" applyFill="1" applyBorder="1" applyAlignment="1" applyProtection="1">
      <alignment vertical="center"/>
    </xf>
    <xf numFmtId="0" fontId="4" fillId="2" borderId="77" xfId="0" applyFont="1" applyFill="1" applyBorder="1" applyAlignment="1" applyProtection="1">
      <alignment vertical="center"/>
    </xf>
    <xf numFmtId="0" fontId="2" fillId="2" borderId="81" xfId="0" applyNumberFormat="1" applyFont="1" applyFill="1" applyBorder="1" applyAlignment="1" applyProtection="1">
      <alignment horizontal="left" vertical="center"/>
    </xf>
    <xf numFmtId="0" fontId="2" fillId="2" borderId="82" xfId="0" applyNumberFormat="1" applyFont="1" applyFill="1" applyBorder="1" applyAlignment="1" applyProtection="1">
      <alignment vertical="center"/>
    </xf>
    <xf numFmtId="0" fontId="2" fillId="2" borderId="83" xfId="0" applyNumberFormat="1" applyFont="1" applyFill="1" applyBorder="1" applyAlignment="1" applyProtection="1">
      <alignment vertical="center"/>
    </xf>
    <xf numFmtId="0" fontId="2" fillId="2" borderId="85" xfId="0" applyNumberFormat="1" applyFont="1" applyFill="1" applyBorder="1" applyAlignment="1" applyProtection="1">
      <alignment horizontal="left" vertical="center"/>
    </xf>
    <xf numFmtId="0" fontId="2" fillId="2" borderId="84" xfId="0" applyNumberFormat="1" applyFont="1" applyFill="1" applyBorder="1" applyAlignment="1" applyProtection="1">
      <alignment horizontal="left" vertical="center"/>
    </xf>
    <xf numFmtId="0" fontId="2" fillId="2" borderId="77" xfId="0" applyNumberFormat="1" applyFont="1" applyFill="1" applyBorder="1" applyAlignment="1" applyProtection="1">
      <alignment vertical="center"/>
    </xf>
    <xf numFmtId="0" fontId="2" fillId="2" borderId="86" xfId="0" applyNumberFormat="1" applyFont="1" applyFill="1" applyBorder="1" applyAlignment="1" applyProtection="1">
      <alignment vertical="center"/>
    </xf>
    <xf numFmtId="0" fontId="2" fillId="2" borderId="87" xfId="0" applyNumberFormat="1" applyFont="1" applyFill="1" applyBorder="1" applyAlignment="1" applyProtection="1">
      <alignment vertical="center"/>
    </xf>
    <xf numFmtId="0" fontId="2" fillId="2" borderId="81" xfId="0" applyNumberFormat="1" applyFont="1" applyFill="1" applyBorder="1" applyAlignment="1" applyProtection="1">
      <alignment vertical="center"/>
    </xf>
    <xf numFmtId="0" fontId="2" fillId="2" borderId="84" xfId="0" applyNumberFormat="1" applyFont="1" applyFill="1" applyBorder="1" applyAlignment="1" applyProtection="1">
      <alignment vertical="center"/>
    </xf>
    <xf numFmtId="0" fontId="2" fillId="2" borderId="77" xfId="0" applyNumberFormat="1" applyFont="1" applyFill="1" applyBorder="1" applyAlignment="1" applyProtection="1">
      <alignment horizontal="left" vertical="center"/>
    </xf>
    <xf numFmtId="0" fontId="18" fillId="2" borderId="84" xfId="0" applyNumberFormat="1" applyFont="1" applyFill="1" applyBorder="1" applyAlignment="1" applyProtection="1">
      <alignment horizontal="left" vertical="center"/>
    </xf>
    <xf numFmtId="0" fontId="18" fillId="2" borderId="77" xfId="0" applyNumberFormat="1" applyFont="1" applyFill="1" applyBorder="1" applyAlignment="1" applyProtection="1">
      <alignment vertical="center"/>
    </xf>
    <xf numFmtId="0" fontId="3" fillId="2" borderId="84" xfId="0" applyNumberFormat="1" applyFont="1" applyFill="1" applyBorder="1" applyAlignment="1" applyProtection="1">
      <alignment vertical="center"/>
    </xf>
    <xf numFmtId="0" fontId="3" fillId="2" borderId="77" xfId="0" applyNumberFormat="1" applyFont="1" applyFill="1" applyBorder="1" applyAlignment="1" applyProtection="1">
      <alignment vertical="center"/>
    </xf>
    <xf numFmtId="0" fontId="2" fillId="2" borderId="79" xfId="0" applyNumberFormat="1" applyFont="1" applyFill="1" applyBorder="1" applyAlignment="1" applyProtection="1">
      <alignment vertical="center"/>
    </xf>
    <xf numFmtId="0" fontId="3" fillId="2" borderId="79" xfId="0" applyNumberFormat="1" applyFont="1" applyFill="1" applyBorder="1" applyAlignment="1" applyProtection="1">
      <alignment vertical="center"/>
    </xf>
    <xf numFmtId="0" fontId="2" fillId="2" borderId="81" xfId="0" applyFont="1" applyFill="1" applyBorder="1" applyAlignment="1">
      <alignment vertical="center"/>
    </xf>
    <xf numFmtId="0" fontId="2" fillId="2" borderId="82" xfId="0" applyFont="1" applyFill="1" applyBorder="1" applyAlignment="1">
      <alignment vertical="center"/>
    </xf>
    <xf numFmtId="0" fontId="2" fillId="2" borderId="83" xfId="0" applyFont="1" applyFill="1" applyBorder="1" applyAlignment="1">
      <alignment vertical="center"/>
    </xf>
    <xf numFmtId="0" fontId="2" fillId="2" borderId="84" xfId="0" applyFont="1" applyFill="1" applyBorder="1" applyAlignment="1">
      <alignment vertical="center"/>
    </xf>
    <xf numFmtId="0" fontId="2" fillId="2" borderId="77" xfId="0" applyFont="1" applyFill="1" applyBorder="1" applyAlignment="1">
      <alignment vertical="center"/>
    </xf>
    <xf numFmtId="0" fontId="2" fillId="2" borderId="85" xfId="0" applyNumberFormat="1" applyFont="1" applyFill="1" applyBorder="1" applyAlignment="1" applyProtection="1">
      <alignment vertical="center"/>
    </xf>
    <xf numFmtId="0" fontId="10" fillId="2" borderId="86" xfId="0" applyNumberFormat="1" applyFont="1" applyFill="1" applyBorder="1" applyAlignment="1" applyProtection="1">
      <alignment vertical="center"/>
    </xf>
    <xf numFmtId="0" fontId="3" fillId="0" borderId="82" xfId="0" applyFont="1" applyBorder="1" applyAlignment="1">
      <alignment vertical="center"/>
    </xf>
    <xf numFmtId="0" fontId="5" fillId="2" borderId="86" xfId="0" applyFont="1" applyFill="1" applyBorder="1" applyAlignment="1" applyProtection="1">
      <alignment vertical="center"/>
    </xf>
    <xf numFmtId="0" fontId="5" fillId="2" borderId="72" xfId="0" applyFont="1" applyFill="1" applyBorder="1" applyAlignment="1" applyProtection="1">
      <alignment vertical="center"/>
      <protection locked="0"/>
    </xf>
    <xf numFmtId="0" fontId="5" fillId="2" borderId="81" xfId="0" applyFont="1" applyFill="1" applyBorder="1" applyAlignment="1" applyProtection="1">
      <alignment vertical="center"/>
    </xf>
    <xf numFmtId="0" fontId="5" fillId="2" borderId="84" xfId="0" applyFont="1" applyFill="1" applyBorder="1" applyAlignment="1" applyProtection="1">
      <alignment vertical="center"/>
    </xf>
    <xf numFmtId="0" fontId="5" fillId="2" borderId="77" xfId="0" applyFont="1" applyFill="1" applyBorder="1" applyAlignment="1" applyProtection="1">
      <alignment vertical="center"/>
    </xf>
    <xf numFmtId="0" fontId="5" fillId="2" borderId="85" xfId="0" applyFont="1" applyFill="1" applyBorder="1" applyAlignment="1" applyProtection="1">
      <alignment vertical="center"/>
    </xf>
    <xf numFmtId="0" fontId="5" fillId="2" borderId="87" xfId="0" applyFont="1" applyFill="1" applyBorder="1" applyAlignment="1" applyProtection="1">
      <alignment vertical="center"/>
    </xf>
    <xf numFmtId="164" fontId="5" fillId="2" borderId="79" xfId="0" applyNumberFormat="1" applyFont="1" applyFill="1" applyBorder="1" applyAlignment="1" applyProtection="1">
      <alignment horizontal="right" vertical="center"/>
    </xf>
    <xf numFmtId="9" fontId="5" fillId="2" borderId="79" xfId="2" applyFont="1" applyFill="1" applyBorder="1" applyAlignment="1" applyProtection="1">
      <alignment horizontal="center" vertical="center"/>
    </xf>
    <xf numFmtId="9" fontId="5" fillId="2" borderId="79" xfId="2" applyNumberFormat="1" applyFont="1" applyFill="1" applyBorder="1" applyAlignment="1" applyProtection="1">
      <alignment horizontal="center" vertical="center"/>
    </xf>
    <xf numFmtId="0" fontId="5" fillId="2" borderId="79" xfId="0" applyFont="1" applyFill="1" applyBorder="1" applyAlignment="1" applyProtection="1">
      <alignment horizontal="center" vertical="center"/>
    </xf>
    <xf numFmtId="0" fontId="5" fillId="2" borderId="82" xfId="0" applyFont="1" applyFill="1" applyBorder="1" applyAlignment="1" applyProtection="1">
      <alignment vertical="center"/>
    </xf>
    <xf numFmtId="0" fontId="5" fillId="2" borderId="83" xfId="0" applyFont="1" applyFill="1" applyBorder="1" applyAlignment="1" applyProtection="1">
      <alignment vertical="center"/>
    </xf>
    <xf numFmtId="164" fontId="5" fillId="2" borderId="86" xfId="0" applyNumberFormat="1" applyFont="1" applyFill="1" applyBorder="1" applyAlignment="1" applyProtection="1">
      <alignment horizontal="right" vertical="center"/>
    </xf>
    <xf numFmtId="9" fontId="5" fillId="2" borderId="86" xfId="2" applyFont="1" applyFill="1" applyBorder="1" applyAlignment="1" applyProtection="1">
      <alignment horizontal="center" vertical="center"/>
    </xf>
    <xf numFmtId="9" fontId="5" fillId="2" borderId="86" xfId="2" applyNumberFormat="1" applyFont="1" applyFill="1" applyBorder="1" applyAlignment="1" applyProtection="1">
      <alignment horizontal="center" vertical="center"/>
    </xf>
    <xf numFmtId="0" fontId="5" fillId="2" borderId="86" xfId="0" applyFont="1" applyFill="1" applyBorder="1" applyAlignment="1" applyProtection="1">
      <alignment horizontal="center" vertical="center"/>
    </xf>
    <xf numFmtId="0" fontId="5" fillId="2" borderId="87" xfId="0" applyFont="1" applyFill="1" applyBorder="1" applyAlignment="1" applyProtection="1">
      <alignment horizontal="center" vertical="center"/>
    </xf>
    <xf numFmtId="0" fontId="5" fillId="2" borderId="79" xfId="0" applyFont="1" applyFill="1" applyBorder="1" applyAlignment="1" applyProtection="1">
      <alignment vertical="center"/>
    </xf>
    <xf numFmtId="0" fontId="5" fillId="2" borderId="77" xfId="0" applyFont="1" applyFill="1" applyBorder="1" applyAlignment="1" applyProtection="1">
      <alignment horizontal="center" vertical="center" wrapText="1"/>
    </xf>
    <xf numFmtId="0" fontId="5" fillId="2" borderId="77" xfId="0" applyFont="1" applyFill="1" applyBorder="1" applyAlignment="1" applyProtection="1">
      <alignment horizontal="center" vertical="center"/>
    </xf>
    <xf numFmtId="0" fontId="5" fillId="2" borderId="86" xfId="0" applyFont="1" applyFill="1" applyBorder="1" applyAlignment="1" applyProtection="1">
      <alignment horizontal="left" vertical="center"/>
    </xf>
    <xf numFmtId="0" fontId="5" fillId="2" borderId="77" xfId="0" applyFont="1" applyFill="1" applyBorder="1" applyAlignment="1" applyProtection="1">
      <alignment vertical="center" wrapText="1"/>
    </xf>
    <xf numFmtId="0" fontId="5" fillId="2" borderId="72" xfId="0" applyFont="1" applyFill="1" applyBorder="1" applyAlignment="1" applyProtection="1">
      <alignment horizontal="center" vertical="center"/>
      <protection locked="0"/>
    </xf>
    <xf numFmtId="0" fontId="5" fillId="2" borderId="141" xfId="0" applyFont="1" applyFill="1" applyBorder="1" applyAlignment="1" applyProtection="1">
      <alignment vertical="center"/>
    </xf>
    <xf numFmtId="164" fontId="5" fillId="2" borderId="82" xfId="0" applyNumberFormat="1" applyFont="1" applyFill="1" applyBorder="1" applyAlignment="1" applyProtection="1">
      <alignment vertical="center"/>
    </xf>
    <xf numFmtId="164" fontId="5" fillId="2" borderId="0" xfId="0" applyNumberFormat="1" applyFont="1" applyFill="1" applyBorder="1" applyAlignment="1" applyProtection="1">
      <alignment vertical="center"/>
    </xf>
    <xf numFmtId="0" fontId="5" fillId="2" borderId="84" xfId="0" applyFont="1" applyFill="1" applyBorder="1" applyAlignment="1" applyProtection="1">
      <alignment vertical="center" wrapText="1"/>
    </xf>
    <xf numFmtId="0" fontId="5" fillId="2" borderId="0" xfId="0" applyNumberFormat="1" applyFont="1" applyFill="1" applyBorder="1" applyAlignment="1" applyProtection="1">
      <alignment vertical="center"/>
    </xf>
    <xf numFmtId="0" fontId="5" fillId="2" borderId="142" xfId="0" applyFont="1" applyFill="1" applyBorder="1" applyAlignment="1" applyProtection="1">
      <alignment vertical="center"/>
    </xf>
    <xf numFmtId="164" fontId="5" fillId="2" borderId="86" xfId="0" applyNumberFormat="1" applyFont="1" applyFill="1" applyBorder="1" applyAlignment="1" applyProtection="1">
      <alignment vertical="center"/>
    </xf>
    <xf numFmtId="0" fontId="3" fillId="2" borderId="84" xfId="0" applyFont="1" applyFill="1" applyBorder="1" applyAlignment="1">
      <alignment vertical="center" wrapText="1"/>
    </xf>
    <xf numFmtId="0" fontId="3" fillId="2" borderId="77" xfId="0" applyFont="1" applyFill="1" applyBorder="1" applyAlignment="1">
      <alignment vertical="center" wrapText="1"/>
    </xf>
    <xf numFmtId="0" fontId="2" fillId="2" borderId="85" xfId="0" applyFont="1" applyFill="1" applyBorder="1" applyAlignment="1">
      <alignment vertical="center"/>
    </xf>
    <xf numFmtId="0" fontId="2" fillId="2" borderId="86" xfId="0" applyFont="1" applyFill="1" applyBorder="1" applyAlignment="1">
      <alignment vertical="center"/>
    </xf>
    <xf numFmtId="0" fontId="2" fillId="2" borderId="87" xfId="0" applyFont="1" applyFill="1" applyBorder="1" applyAlignment="1">
      <alignment vertical="center"/>
    </xf>
    <xf numFmtId="0" fontId="2" fillId="2" borderId="143" xfId="0" applyFont="1" applyFill="1" applyBorder="1" applyAlignment="1">
      <alignment vertical="center"/>
    </xf>
    <xf numFmtId="2" fontId="2" fillId="2" borderId="82" xfId="0" applyNumberFormat="1" applyFont="1" applyFill="1" applyBorder="1" applyAlignment="1">
      <alignment vertical="center"/>
    </xf>
    <xf numFmtId="0" fontId="2" fillId="2" borderId="83" xfId="0" applyFont="1" applyFill="1" applyBorder="1"/>
    <xf numFmtId="0" fontId="2" fillId="2" borderId="77" xfId="0" applyFont="1" applyFill="1" applyBorder="1"/>
    <xf numFmtId="0" fontId="2" fillId="2" borderId="147" xfId="0" applyFont="1" applyFill="1" applyBorder="1" applyAlignment="1">
      <alignment vertical="center"/>
    </xf>
    <xf numFmtId="2" fontId="2" fillId="2" borderId="86" xfId="0" applyNumberFormat="1" applyFont="1" applyFill="1" applyBorder="1" applyAlignment="1">
      <alignment vertical="center"/>
    </xf>
    <xf numFmtId="0" fontId="2" fillId="2" borderId="87" xfId="0" applyFont="1" applyFill="1" applyBorder="1"/>
    <xf numFmtId="0" fontId="2" fillId="2" borderId="72" xfId="0" applyFont="1" applyFill="1" applyBorder="1" applyAlignment="1">
      <alignment vertical="center"/>
    </xf>
    <xf numFmtId="0" fontId="2" fillId="2" borderId="78" xfId="0" applyFont="1" applyFill="1" applyBorder="1" applyAlignment="1">
      <alignment vertical="center"/>
    </xf>
    <xf numFmtId="0" fontId="2" fillId="2" borderId="86" xfId="0" applyFont="1" applyFill="1" applyBorder="1" applyAlignment="1">
      <alignment horizontal="left" vertical="center"/>
    </xf>
    <xf numFmtId="0" fontId="2" fillId="2" borderId="86" xfId="0" applyFont="1" applyFill="1" applyBorder="1" applyAlignment="1">
      <alignment horizontal="left" vertical="center" wrapText="1"/>
    </xf>
    <xf numFmtId="0" fontId="2" fillId="2" borderId="86" xfId="0" applyFont="1" applyFill="1" applyBorder="1"/>
    <xf numFmtId="0" fontId="2" fillId="2" borderId="86" xfId="0" applyFont="1" applyFill="1" applyBorder="1" applyAlignment="1">
      <alignment horizontal="center" vertical="center"/>
    </xf>
    <xf numFmtId="0" fontId="2" fillId="2" borderId="148" xfId="0" applyFont="1" applyFill="1" applyBorder="1" applyAlignment="1">
      <alignment vertical="center"/>
    </xf>
    <xf numFmtId="0" fontId="2" fillId="2" borderId="149" xfId="0" applyFont="1" applyFill="1" applyBorder="1" applyAlignment="1">
      <alignment vertical="center"/>
    </xf>
    <xf numFmtId="0" fontId="2" fillId="2" borderId="84" xfId="0" applyFont="1" applyFill="1" applyBorder="1"/>
    <xf numFmtId="0" fontId="2" fillId="2" borderId="80" xfId="0" applyFont="1" applyFill="1" applyBorder="1" applyAlignment="1" applyProtection="1">
      <alignment vertical="center" wrapText="1"/>
      <protection locked="0"/>
    </xf>
    <xf numFmtId="0" fontId="2" fillId="2" borderId="72" xfId="0" applyFont="1" applyFill="1" applyBorder="1" applyAlignment="1" applyProtection="1">
      <alignment vertical="center" wrapText="1"/>
      <protection locked="0"/>
    </xf>
    <xf numFmtId="0" fontId="5" fillId="2" borderId="84" xfId="0" applyFont="1" applyFill="1" applyBorder="1" applyAlignment="1">
      <alignment vertical="center"/>
    </xf>
    <xf numFmtId="0" fontId="5" fillId="2" borderId="77" xfId="0" applyFont="1" applyFill="1" applyBorder="1" applyAlignment="1">
      <alignment vertical="center"/>
    </xf>
    <xf numFmtId="0" fontId="2" fillId="2" borderId="79" xfId="0" applyFont="1" applyFill="1" applyBorder="1" applyAlignment="1">
      <alignment vertical="center"/>
    </xf>
    <xf numFmtId="0" fontId="2" fillId="2" borderId="79" xfId="0" applyFont="1" applyFill="1" applyBorder="1" applyAlignment="1">
      <alignment horizontal="left" vertical="center" wrapText="1"/>
    </xf>
    <xf numFmtId="0" fontId="2" fillId="2" borderId="79" xfId="0" applyFont="1" applyFill="1" applyBorder="1" applyAlignment="1">
      <alignment horizontal="center" vertical="center"/>
    </xf>
    <xf numFmtId="0" fontId="2" fillId="2" borderId="80" xfId="0" applyFont="1" applyFill="1" applyBorder="1" applyAlignment="1">
      <alignment vertical="center"/>
    </xf>
    <xf numFmtId="0" fontId="2" fillId="2" borderId="166" xfId="0" applyFont="1" applyFill="1" applyBorder="1" applyAlignment="1">
      <alignment vertical="center"/>
    </xf>
    <xf numFmtId="0" fontId="2" fillId="2" borderId="171" xfId="0" applyFont="1" applyFill="1" applyBorder="1" applyAlignment="1">
      <alignment vertical="center"/>
    </xf>
    <xf numFmtId="0" fontId="2" fillId="2" borderId="172" xfId="0" applyFont="1" applyFill="1" applyBorder="1"/>
    <xf numFmtId="2" fontId="2" fillId="2" borderId="173" xfId="0" applyNumberFormat="1" applyFont="1" applyFill="1" applyBorder="1" applyAlignment="1">
      <alignment vertical="center"/>
    </xf>
    <xf numFmtId="0" fontId="2" fillId="2" borderId="173" xfId="0" applyFont="1" applyFill="1" applyBorder="1" applyAlignment="1">
      <alignment vertical="center"/>
    </xf>
    <xf numFmtId="0" fontId="2" fillId="2" borderId="174" xfId="0" applyFont="1" applyFill="1" applyBorder="1"/>
    <xf numFmtId="0" fontId="2" fillId="2" borderId="175" xfId="0" applyFont="1" applyFill="1" applyBorder="1" applyAlignment="1">
      <alignment vertical="center"/>
    </xf>
    <xf numFmtId="0" fontId="5" fillId="2" borderId="177" xfId="0" applyFont="1" applyFill="1" applyBorder="1" applyAlignment="1" applyProtection="1">
      <alignment horizontal="center" vertical="center" wrapText="1"/>
    </xf>
    <xf numFmtId="0" fontId="5" fillId="2" borderId="177" xfId="0" applyFont="1" applyFill="1" applyBorder="1" applyAlignment="1" applyProtection="1">
      <alignment horizontal="left" vertical="center" wrapText="1"/>
    </xf>
    <xf numFmtId="0" fontId="5" fillId="2" borderId="177" xfId="0" applyFont="1" applyFill="1" applyBorder="1" applyAlignment="1" applyProtection="1">
      <alignment vertical="center"/>
    </xf>
    <xf numFmtId="0" fontId="5" fillId="2" borderId="177" xfId="0" applyNumberFormat="1" applyFont="1" applyFill="1" applyBorder="1" applyAlignment="1" applyProtection="1">
      <alignment horizontal="center" vertical="center"/>
    </xf>
    <xf numFmtId="0" fontId="5" fillId="2" borderId="177" xfId="0" applyFont="1" applyFill="1" applyBorder="1" applyAlignment="1" applyProtection="1">
      <alignment horizontal="center" vertical="center"/>
    </xf>
    <xf numFmtId="0" fontId="5" fillId="2" borderId="188" xfId="0" applyFont="1" applyFill="1" applyBorder="1" applyAlignment="1" applyProtection="1">
      <alignment vertical="center"/>
    </xf>
    <xf numFmtId="0" fontId="5" fillId="2" borderId="189" xfId="0" applyFont="1" applyFill="1" applyBorder="1" applyAlignment="1" applyProtection="1">
      <alignment vertical="center"/>
    </xf>
    <xf numFmtId="0" fontId="5" fillId="2" borderId="172" xfId="0" applyFont="1" applyFill="1" applyBorder="1" applyAlignment="1" applyProtection="1">
      <alignment vertical="center"/>
    </xf>
    <xf numFmtId="0" fontId="5" fillId="2" borderId="175" xfId="0" applyFont="1" applyFill="1" applyBorder="1" applyAlignment="1" applyProtection="1">
      <alignment vertical="center"/>
    </xf>
    <xf numFmtId="0" fontId="5" fillId="2" borderId="190" xfId="0" applyFont="1" applyFill="1" applyBorder="1" applyAlignment="1" applyProtection="1">
      <alignment vertical="center"/>
    </xf>
    <xf numFmtId="0" fontId="2" fillId="2" borderId="173" xfId="0" applyNumberFormat="1" applyFont="1" applyFill="1" applyBorder="1" applyAlignment="1" applyProtection="1">
      <alignment vertical="center"/>
    </xf>
    <xf numFmtId="0" fontId="2" fillId="2" borderId="173" xfId="0" applyNumberFormat="1" applyFont="1" applyFill="1" applyBorder="1" applyAlignment="1" applyProtection="1">
      <alignment vertical="center" wrapText="1"/>
    </xf>
    <xf numFmtId="0" fontId="2" fillId="2" borderId="171" xfId="0" applyNumberFormat="1" applyFont="1" applyFill="1" applyBorder="1" applyAlignment="1" applyProtection="1">
      <alignment vertical="center"/>
    </xf>
    <xf numFmtId="0" fontId="2" fillId="2" borderId="175" xfId="0" applyNumberFormat="1" applyFont="1" applyFill="1" applyBorder="1" applyAlignment="1" applyProtection="1">
      <alignment horizontal="left" vertical="center"/>
    </xf>
    <xf numFmtId="0" fontId="2" fillId="2" borderId="79" xfId="0" applyNumberFormat="1" applyFont="1" applyFill="1" applyBorder="1" applyAlignment="1" applyProtection="1">
      <alignment horizontal="left" vertical="center"/>
    </xf>
    <xf numFmtId="0" fontId="2" fillId="2" borderId="174" xfId="0" applyNumberFormat="1" applyFont="1" applyFill="1" applyBorder="1" applyAlignment="1" applyProtection="1">
      <alignment vertical="center"/>
    </xf>
    <xf numFmtId="0" fontId="3" fillId="2" borderId="171" xfId="0" applyNumberFormat="1" applyFont="1" applyFill="1" applyBorder="1" applyAlignment="1" applyProtection="1">
      <alignment vertical="center"/>
    </xf>
    <xf numFmtId="0" fontId="3" fillId="2" borderId="175" xfId="0" applyNumberFormat="1" applyFont="1" applyFill="1" applyBorder="1" applyAlignment="1" applyProtection="1">
      <alignment vertical="center"/>
    </xf>
    <xf numFmtId="0" fontId="2" fillId="2" borderId="175" xfId="0" applyNumberFormat="1" applyFont="1" applyFill="1" applyBorder="1" applyAlignment="1" applyProtection="1">
      <alignment vertical="center"/>
    </xf>
    <xf numFmtId="0" fontId="2" fillId="2" borderId="171" xfId="0" applyFont="1" applyFill="1" applyBorder="1" applyAlignment="1" applyProtection="1">
      <alignment vertical="center"/>
    </xf>
    <xf numFmtId="0" fontId="2" fillId="2" borderId="175" xfId="0" applyFont="1" applyFill="1" applyBorder="1" applyAlignment="1" applyProtection="1">
      <alignment vertical="center"/>
    </xf>
    <xf numFmtId="0" fontId="2" fillId="2" borderId="191" xfId="0" applyFont="1" applyFill="1" applyBorder="1" applyAlignment="1" applyProtection="1">
      <alignment vertical="center"/>
    </xf>
    <xf numFmtId="0" fontId="2" fillId="2" borderId="194" xfId="0" applyNumberFormat="1" applyFont="1" applyFill="1" applyBorder="1" applyAlignment="1" applyProtection="1">
      <alignment horizontal="center" vertical="center" wrapText="1"/>
      <protection locked="0"/>
    </xf>
    <xf numFmtId="0" fontId="2" fillId="2" borderId="78" xfId="0" applyNumberFormat="1" applyFont="1" applyFill="1" applyBorder="1" applyAlignment="1" applyProtection="1">
      <alignment horizontal="center" vertical="center" wrapText="1"/>
      <protection locked="0"/>
    </xf>
    <xf numFmtId="0" fontId="2" fillId="2" borderId="80" xfId="0" applyNumberFormat="1" applyFont="1" applyFill="1" applyBorder="1" applyAlignment="1" applyProtection="1">
      <alignment horizontal="center" vertical="center" wrapText="1"/>
      <protection locked="0"/>
    </xf>
    <xf numFmtId="0" fontId="3" fillId="2" borderId="84" xfId="0" applyFont="1" applyFill="1" applyBorder="1" applyAlignment="1" applyProtection="1">
      <alignment vertical="center"/>
    </xf>
    <xf numFmtId="0" fontId="2" fillId="2" borderId="0" xfId="0" applyFont="1" applyFill="1" applyAlignment="1">
      <alignment vertical="center" wrapText="1"/>
    </xf>
    <xf numFmtId="0" fontId="2" fillId="2" borderId="84" xfId="0" applyFont="1" applyFill="1" applyBorder="1" applyAlignment="1">
      <alignment vertical="center" wrapText="1"/>
    </xf>
    <xf numFmtId="0" fontId="2" fillId="2" borderId="81" xfId="0" applyFont="1" applyFill="1" applyBorder="1" applyAlignment="1">
      <alignment horizontal="left" vertical="center"/>
    </xf>
    <xf numFmtId="0" fontId="2" fillId="2" borderId="84" xfId="0" applyFont="1" applyFill="1" applyBorder="1" applyAlignment="1">
      <alignment horizontal="left" vertical="center"/>
    </xf>
    <xf numFmtId="0" fontId="2" fillId="2" borderId="85" xfId="0" applyFont="1" applyFill="1" applyBorder="1" applyAlignment="1">
      <alignment horizontal="left" vertical="center"/>
    </xf>
    <xf numFmtId="0" fontId="2" fillId="2" borderId="86" xfId="0" applyFont="1" applyFill="1" applyBorder="1" applyAlignment="1">
      <alignment vertical="center" wrapText="1"/>
    </xf>
    <xf numFmtId="14" fontId="2" fillId="2" borderId="86" xfId="0" applyNumberFormat="1" applyFont="1" applyFill="1" applyBorder="1" applyAlignment="1">
      <alignment horizontal="left" vertical="center"/>
    </xf>
    <xf numFmtId="0" fontId="20" fillId="2" borderId="0" xfId="0" applyFont="1" applyFill="1"/>
    <xf numFmtId="0" fontId="2" fillId="2" borderId="86" xfId="0" applyFont="1" applyFill="1" applyBorder="1" applyAlignment="1">
      <alignment horizontal="center" vertical="center" wrapText="1"/>
    </xf>
    <xf numFmtId="0" fontId="2" fillId="5" borderId="199" xfId="0" applyFont="1" applyFill="1" applyBorder="1" applyAlignment="1">
      <alignment horizontal="center" vertical="center"/>
    </xf>
    <xf numFmtId="0" fontId="2" fillId="2" borderId="0" xfId="0" applyFont="1" applyFill="1" applyAlignment="1">
      <alignment horizontal="center" vertical="center"/>
    </xf>
    <xf numFmtId="0" fontId="2" fillId="5" borderId="72"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3" fillId="5" borderId="86"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80" xfId="0" applyFont="1" applyFill="1" applyBorder="1" applyAlignment="1">
      <alignment horizontal="center" vertical="center"/>
    </xf>
    <xf numFmtId="0" fontId="3" fillId="5" borderId="79" xfId="0" applyFont="1" applyFill="1" applyBorder="1" applyAlignment="1">
      <alignment horizontal="center" vertical="center"/>
    </xf>
    <xf numFmtId="0" fontId="2" fillId="7" borderId="72" xfId="0" applyFont="1" applyFill="1" applyBorder="1" applyAlignment="1">
      <alignment vertical="center"/>
    </xf>
    <xf numFmtId="0" fontId="3" fillId="5" borderId="85" xfId="0" applyFont="1" applyFill="1" applyBorder="1" applyAlignment="1">
      <alignment horizontal="center" vertical="center" wrapText="1"/>
    </xf>
    <xf numFmtId="0" fontId="2" fillId="5" borderId="0" xfId="0" applyFont="1" applyFill="1" applyBorder="1" applyAlignment="1">
      <alignment vertical="center"/>
    </xf>
    <xf numFmtId="0" fontId="3" fillId="5" borderId="72"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6" fillId="5" borderId="72" xfId="0" applyFont="1" applyFill="1" applyBorder="1" applyAlignment="1" applyProtection="1">
      <alignment horizontal="center" vertical="center" wrapText="1"/>
    </xf>
    <xf numFmtId="0" fontId="2" fillId="5" borderId="72" xfId="0" applyNumberFormat="1" applyFont="1" applyFill="1" applyBorder="1" applyAlignment="1" applyProtection="1">
      <alignment vertical="center"/>
    </xf>
    <xf numFmtId="0" fontId="2" fillId="5" borderId="72" xfId="0" applyFont="1" applyFill="1" applyBorder="1" applyAlignment="1" applyProtection="1">
      <alignment vertical="center" wrapText="1"/>
    </xf>
    <xf numFmtId="0" fontId="2" fillId="5" borderId="72" xfId="0" applyFont="1" applyFill="1" applyBorder="1" applyAlignment="1" applyProtection="1">
      <alignment vertical="center"/>
    </xf>
    <xf numFmtId="0" fontId="2" fillId="5" borderId="72" xfId="0" applyFont="1" applyFill="1" applyBorder="1" applyAlignment="1" applyProtection="1">
      <alignment horizontal="left" vertical="center" wrapText="1"/>
    </xf>
    <xf numFmtId="0" fontId="2" fillId="5" borderId="78" xfId="0" applyNumberFormat="1" applyFont="1" applyFill="1" applyBorder="1" applyAlignment="1" applyProtection="1">
      <alignment vertical="center" wrapText="1"/>
    </xf>
    <xf numFmtId="0" fontId="2" fillId="5" borderId="72" xfId="0" applyNumberFormat="1" applyFont="1" applyFill="1" applyBorder="1" applyAlignment="1" applyProtection="1">
      <alignment vertical="center" wrapText="1"/>
    </xf>
    <xf numFmtId="0" fontId="2" fillId="5" borderId="194" xfId="0" applyNumberFormat="1" applyFont="1" applyFill="1" applyBorder="1" applyAlignment="1" applyProtection="1">
      <alignment vertical="center" wrapText="1"/>
    </xf>
    <xf numFmtId="0" fontId="2" fillId="0" borderId="84" xfId="0" applyFont="1" applyFill="1" applyBorder="1" applyAlignment="1" applyProtection="1">
      <alignment vertical="center"/>
    </xf>
    <xf numFmtId="0" fontId="2" fillId="5" borderId="94" xfId="0" applyFont="1" applyFill="1" applyBorder="1" applyAlignment="1" applyProtection="1">
      <alignment horizontal="left" vertical="center"/>
    </xf>
    <xf numFmtId="0" fontId="2" fillId="5" borderId="95" xfId="0" applyFont="1" applyFill="1" applyBorder="1" applyAlignment="1" applyProtection="1">
      <alignment horizontal="left" vertical="center"/>
    </xf>
    <xf numFmtId="0" fontId="2" fillId="5" borderId="73" xfId="0" applyFont="1" applyFill="1" applyBorder="1" applyAlignment="1" applyProtection="1">
      <alignment horizontal="left" vertical="center" wrapText="1"/>
    </xf>
    <xf numFmtId="0" fontId="2" fillId="5" borderId="74" xfId="0" applyFont="1" applyFill="1" applyBorder="1" applyAlignment="1" applyProtection="1">
      <alignment horizontal="left" vertical="center" wrapText="1"/>
    </xf>
    <xf numFmtId="0" fontId="2" fillId="5" borderId="76" xfId="0" applyFont="1" applyFill="1" applyBorder="1" applyAlignment="1" applyProtection="1">
      <alignment horizontal="left" vertical="center" wrapText="1"/>
    </xf>
    <xf numFmtId="0" fontId="2" fillId="2" borderId="73" xfId="0" applyFont="1" applyFill="1" applyBorder="1" applyAlignment="1" applyProtection="1">
      <alignment horizontal="left" vertical="center" wrapText="1"/>
      <protection locked="0"/>
    </xf>
    <xf numFmtId="0" fontId="2" fillId="2" borderId="74" xfId="0" applyFont="1" applyFill="1" applyBorder="1" applyAlignment="1" applyProtection="1">
      <alignment horizontal="left" vertical="center" wrapText="1"/>
      <protection locked="0"/>
    </xf>
    <xf numFmtId="0" fontId="2" fillId="2" borderId="75" xfId="0" applyFont="1" applyFill="1" applyBorder="1" applyAlignment="1" applyProtection="1">
      <alignment horizontal="left" vertical="center" wrapText="1"/>
      <protection locked="0"/>
    </xf>
    <xf numFmtId="0" fontId="2" fillId="7" borderId="106" xfId="0" applyFont="1" applyFill="1" applyBorder="1" applyAlignment="1">
      <alignment horizontal="left" vertical="center" wrapText="1"/>
    </xf>
    <xf numFmtId="0" fontId="2" fillId="7" borderId="104" xfId="0" applyFont="1" applyFill="1" applyBorder="1" applyAlignment="1">
      <alignment horizontal="left" vertical="center" wrapText="1"/>
    </xf>
    <xf numFmtId="0" fontId="2" fillId="7" borderId="105" xfId="0" applyFont="1" applyFill="1" applyBorder="1" applyAlignment="1">
      <alignment horizontal="left" vertical="center" wrapText="1"/>
    </xf>
    <xf numFmtId="0" fontId="2" fillId="7" borderId="99" xfId="0" applyFont="1" applyFill="1" applyBorder="1" applyAlignment="1">
      <alignment horizontal="left" vertical="center" wrapText="1"/>
    </xf>
    <xf numFmtId="0" fontId="2" fillId="7" borderId="74" xfId="0" applyFont="1" applyFill="1" applyBorder="1" applyAlignment="1">
      <alignment horizontal="left" vertical="center" wrapText="1"/>
    </xf>
    <xf numFmtId="0" fontId="2" fillId="7" borderId="75" xfId="0" applyFont="1" applyFill="1" applyBorder="1" applyAlignment="1">
      <alignment horizontal="left" vertical="center" wrapText="1"/>
    </xf>
    <xf numFmtId="0" fontId="18" fillId="6" borderId="73" xfId="0" applyFont="1" applyFill="1" applyBorder="1" applyAlignment="1">
      <alignment horizontal="left" vertical="center" wrapText="1"/>
    </xf>
    <xf numFmtId="0" fontId="18" fillId="6" borderId="74" xfId="0" applyFont="1" applyFill="1" applyBorder="1" applyAlignment="1">
      <alignment horizontal="left" vertical="center" wrapText="1"/>
    </xf>
    <xf numFmtId="0" fontId="18" fillId="6" borderId="75" xfId="0" applyFont="1" applyFill="1" applyBorder="1" applyAlignment="1">
      <alignment horizontal="left" vertical="center" wrapText="1"/>
    </xf>
    <xf numFmtId="14" fontId="2" fillId="2" borderId="99" xfId="0" applyNumberFormat="1" applyFont="1" applyFill="1" applyBorder="1" applyAlignment="1">
      <alignment horizontal="left" vertical="center"/>
    </xf>
    <xf numFmtId="14" fontId="2" fillId="2" borderId="74" xfId="0" applyNumberFormat="1" applyFont="1" applyFill="1" applyBorder="1" applyAlignment="1">
      <alignment horizontal="left" vertical="center"/>
    </xf>
    <xf numFmtId="14" fontId="2" fillId="2" borderId="75" xfId="0" applyNumberFormat="1" applyFont="1" applyFill="1" applyBorder="1" applyAlignment="1">
      <alignment horizontal="left" vertical="center"/>
    </xf>
    <xf numFmtId="0" fontId="18" fillId="6" borderId="76" xfId="0" applyFont="1" applyFill="1" applyBorder="1" applyAlignment="1">
      <alignment horizontal="left" vertical="center" wrapText="1"/>
    </xf>
    <xf numFmtId="14" fontId="2" fillId="2" borderId="73" xfId="0" applyNumberFormat="1" applyFont="1" applyFill="1" applyBorder="1" applyAlignment="1">
      <alignment horizontal="left" vertical="center"/>
    </xf>
    <xf numFmtId="0" fontId="2" fillId="2" borderId="78" xfId="0" applyFont="1" applyFill="1" applyBorder="1" applyAlignment="1" applyProtection="1">
      <alignment horizontal="left" vertical="center" wrapText="1"/>
      <protection locked="0"/>
    </xf>
    <xf numFmtId="0" fontId="2" fillId="2" borderId="79" xfId="0" applyFont="1" applyFill="1" applyBorder="1" applyAlignment="1" applyProtection="1">
      <alignment horizontal="left" vertical="center" wrapText="1"/>
      <protection locked="0"/>
    </xf>
    <xf numFmtId="0" fontId="2" fillId="2" borderId="80" xfId="0" applyFont="1" applyFill="1" applyBorder="1" applyAlignment="1" applyProtection="1">
      <alignment horizontal="left" vertical="center" wrapText="1"/>
      <protection locked="0"/>
    </xf>
    <xf numFmtId="0" fontId="2" fillId="2" borderId="78" xfId="0" applyFont="1" applyFill="1" applyBorder="1" applyAlignment="1" applyProtection="1">
      <alignment horizontal="left" vertical="center"/>
      <protection locked="0"/>
    </xf>
    <xf numFmtId="0" fontId="2" fillId="2" borderId="79" xfId="0" applyFont="1" applyFill="1" applyBorder="1" applyAlignment="1" applyProtection="1">
      <alignment horizontal="left" vertical="center"/>
      <protection locked="0"/>
    </xf>
    <xf numFmtId="0" fontId="2" fillId="2" borderId="80" xfId="0" applyFont="1" applyFill="1" applyBorder="1" applyAlignment="1" applyProtection="1">
      <alignment horizontal="left" vertical="center"/>
      <protection locked="0"/>
    </xf>
    <xf numFmtId="15" fontId="2" fillId="2" borderId="78" xfId="0" applyNumberFormat="1"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78" xfId="0" applyFont="1" applyFill="1" applyBorder="1" applyAlignment="1" applyProtection="1">
      <alignment horizontal="center" vertical="center"/>
      <protection locked="0"/>
    </xf>
    <xf numFmtId="0" fontId="2" fillId="2" borderId="73" xfId="0" applyNumberFormat="1" applyFont="1" applyFill="1" applyBorder="1" applyAlignment="1" applyProtection="1">
      <alignment horizontal="center" vertical="center" wrapText="1"/>
      <protection locked="0"/>
    </xf>
    <xf numFmtId="0" fontId="2" fillId="2" borderId="75" xfId="0" applyNumberFormat="1" applyFont="1" applyFill="1" applyBorder="1" applyAlignment="1" applyProtection="1">
      <alignment horizontal="center" vertical="center" wrapText="1"/>
      <protection locked="0"/>
    </xf>
    <xf numFmtId="0" fontId="22" fillId="6" borderId="78" xfId="0" applyFont="1" applyFill="1" applyBorder="1" applyAlignment="1" applyProtection="1">
      <alignment horizontal="left" vertical="center"/>
    </xf>
    <xf numFmtId="0" fontId="22" fillId="6" borderId="79" xfId="0" applyFont="1" applyFill="1" applyBorder="1" applyAlignment="1" applyProtection="1">
      <alignment horizontal="left" vertical="center"/>
    </xf>
    <xf numFmtId="0" fontId="22" fillId="6" borderId="80" xfId="0" applyFont="1" applyFill="1" applyBorder="1" applyAlignment="1" applyProtection="1">
      <alignment horizontal="left" vertical="center"/>
    </xf>
    <xf numFmtId="0" fontId="2" fillId="7" borderId="73" xfId="0" applyFont="1" applyFill="1" applyBorder="1" applyAlignment="1" applyProtection="1">
      <alignment horizontal="left" vertical="center" wrapText="1"/>
    </xf>
    <xf numFmtId="0" fontId="2" fillId="7" borderId="74" xfId="0" applyFont="1" applyFill="1" applyBorder="1" applyAlignment="1" applyProtection="1">
      <alignment horizontal="left" vertical="center" wrapText="1"/>
    </xf>
    <xf numFmtId="0" fontId="2" fillId="7" borderId="75" xfId="0" applyFont="1" applyFill="1" applyBorder="1" applyAlignment="1" applyProtection="1">
      <alignment horizontal="left" vertical="center" wrapText="1"/>
    </xf>
    <xf numFmtId="0" fontId="9" fillId="2" borderId="60"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17" fillId="5" borderId="60" xfId="0" applyFont="1" applyFill="1" applyBorder="1" applyAlignment="1">
      <alignment horizontal="center" vertical="center" wrapText="1"/>
    </xf>
    <xf numFmtId="0" fontId="17" fillId="0" borderId="60" xfId="0" applyFont="1" applyBorder="1" applyAlignment="1">
      <alignment horizontal="center" vertical="center" wrapText="1"/>
    </xf>
    <xf numFmtId="0" fontId="9" fillId="0" borderId="60" xfId="0" applyFont="1" applyBorder="1" applyAlignment="1">
      <alignment horizontal="center"/>
    </xf>
    <xf numFmtId="0" fontId="2" fillId="5" borderId="106" xfId="0" applyFont="1" applyFill="1" applyBorder="1" applyAlignment="1" applyProtection="1">
      <alignment horizontal="center" vertical="center"/>
    </xf>
    <xf numFmtId="0" fontId="2" fillId="5" borderId="104" xfId="0" applyFont="1" applyFill="1" applyBorder="1" applyAlignment="1" applyProtection="1">
      <alignment horizontal="center" vertical="center"/>
    </xf>
    <xf numFmtId="0" fontId="2" fillId="5" borderId="105" xfId="0" applyFont="1" applyFill="1" applyBorder="1" applyAlignment="1" applyProtection="1">
      <alignment horizontal="center" vertical="center"/>
    </xf>
    <xf numFmtId="0" fontId="2" fillId="5" borderId="73" xfId="0" applyFont="1" applyFill="1" applyBorder="1" applyAlignment="1" applyProtection="1">
      <alignment horizontal="center" vertical="center"/>
    </xf>
    <xf numFmtId="0" fontId="2" fillId="5" borderId="76" xfId="0" applyFont="1" applyFill="1" applyBorder="1" applyAlignment="1" applyProtection="1">
      <alignment horizontal="center" vertical="center"/>
    </xf>
    <xf numFmtId="0" fontId="2" fillId="5" borderId="75" xfId="0" applyFont="1" applyFill="1" applyBorder="1" applyAlignment="1" applyProtection="1">
      <alignment horizontal="center" vertical="center"/>
    </xf>
    <xf numFmtId="0" fontId="2" fillId="5" borderId="73" xfId="0" applyFont="1" applyFill="1" applyBorder="1" applyAlignment="1" applyProtection="1">
      <alignment horizontal="left" vertical="center"/>
    </xf>
    <xf numFmtId="0" fontId="2" fillId="5" borderId="75" xfId="0" applyFont="1" applyFill="1" applyBorder="1" applyAlignment="1" applyProtection="1">
      <alignment horizontal="left" vertical="center"/>
    </xf>
    <xf numFmtId="0" fontId="2" fillId="2" borderId="195" xfId="0" applyFont="1" applyFill="1" applyBorder="1" applyAlignment="1" applyProtection="1">
      <alignment horizontal="left" vertical="center" wrapText="1"/>
      <protection locked="0"/>
    </xf>
    <xf numFmtId="0" fontId="2" fillId="5" borderId="75" xfId="0" applyFont="1" applyFill="1" applyBorder="1" applyAlignment="1" applyProtection="1">
      <alignment horizontal="left" vertical="center" wrapText="1"/>
    </xf>
    <xf numFmtId="0" fontId="2" fillId="7" borderId="76" xfId="0" applyFont="1" applyFill="1" applyBorder="1" applyAlignment="1" applyProtection="1">
      <alignment horizontal="left" vertical="center" wrapText="1"/>
    </xf>
    <xf numFmtId="0" fontId="2" fillId="5" borderId="107" xfId="0" applyFont="1" applyFill="1" applyBorder="1" applyAlignment="1" applyProtection="1">
      <alignment horizontal="center" vertical="center"/>
    </xf>
    <xf numFmtId="0" fontId="2" fillId="5" borderId="89" xfId="0" applyFont="1" applyFill="1" applyBorder="1" applyAlignment="1" applyProtection="1">
      <alignment horizontal="center" vertical="center"/>
    </xf>
    <xf numFmtId="0" fontId="2" fillId="5" borderId="102" xfId="0" applyFont="1" applyFill="1" applyBorder="1" applyAlignment="1" applyProtection="1">
      <alignment horizontal="center" vertical="center"/>
    </xf>
    <xf numFmtId="0" fontId="2" fillId="5" borderId="108" xfId="0" applyFont="1" applyFill="1" applyBorder="1" applyAlignment="1" applyProtection="1">
      <alignment horizontal="center" vertical="center"/>
    </xf>
    <xf numFmtId="0" fontId="2" fillId="5" borderId="92" xfId="0" applyFont="1" applyFill="1" applyBorder="1" applyAlignment="1" applyProtection="1">
      <alignment horizontal="center" vertical="center"/>
    </xf>
    <xf numFmtId="0" fontId="2" fillId="5" borderId="103" xfId="0" applyFont="1" applyFill="1" applyBorder="1" applyAlignment="1" applyProtection="1">
      <alignment horizontal="center" vertical="center"/>
    </xf>
    <xf numFmtId="0" fontId="2" fillId="5" borderId="78" xfId="0" applyFont="1" applyFill="1" applyBorder="1" applyAlignment="1" applyProtection="1">
      <alignment horizontal="left" vertical="center"/>
    </xf>
    <xf numFmtId="0" fontId="2" fillId="5" borderId="79" xfId="0" applyFont="1" applyFill="1" applyBorder="1" applyAlignment="1" applyProtection="1">
      <alignment horizontal="left" vertical="center"/>
    </xf>
    <xf numFmtId="0" fontId="2" fillId="5" borderId="80" xfId="0" applyFont="1" applyFill="1" applyBorder="1" applyAlignment="1" applyProtection="1">
      <alignment horizontal="left" vertical="center"/>
    </xf>
    <xf numFmtId="0" fontId="2" fillId="2" borderId="76" xfId="0" applyFont="1" applyFill="1" applyBorder="1" applyAlignment="1" applyProtection="1">
      <alignment horizontal="left" vertical="center" wrapText="1"/>
      <protection locked="0"/>
    </xf>
    <xf numFmtId="0" fontId="2" fillId="5" borderId="90" xfId="0" applyFont="1" applyFill="1" applyBorder="1" applyAlignment="1" applyProtection="1">
      <alignment horizontal="center" vertical="center"/>
    </xf>
    <xf numFmtId="0" fontId="2" fillId="5" borderId="93" xfId="0" applyFont="1" applyFill="1" applyBorder="1" applyAlignment="1" applyProtection="1">
      <alignment horizontal="center" vertical="center"/>
    </xf>
    <xf numFmtId="0" fontId="2" fillId="5" borderId="88" xfId="0" applyFont="1" applyFill="1" applyBorder="1" applyAlignment="1" applyProtection="1">
      <alignment horizontal="left" vertical="center" wrapText="1"/>
    </xf>
    <xf numFmtId="0" fontId="2" fillId="5" borderId="89" xfId="0" applyFont="1" applyFill="1" applyBorder="1" applyAlignment="1" applyProtection="1">
      <alignment horizontal="left" vertical="center" wrapText="1"/>
    </xf>
    <xf numFmtId="0" fontId="2" fillId="5" borderId="90" xfId="0" applyFont="1" applyFill="1" applyBorder="1" applyAlignment="1" applyProtection="1">
      <alignment horizontal="left" vertical="center" wrapText="1"/>
    </xf>
    <xf numFmtId="0" fontId="2" fillId="5" borderId="91" xfId="0" applyFont="1" applyFill="1" applyBorder="1" applyAlignment="1" applyProtection="1">
      <alignment horizontal="left" vertical="center" wrapText="1"/>
    </xf>
    <xf numFmtId="0" fontId="2" fillId="5" borderId="92" xfId="0" applyFont="1" applyFill="1" applyBorder="1" applyAlignment="1" applyProtection="1">
      <alignment horizontal="left" vertical="center" wrapText="1"/>
    </xf>
    <xf numFmtId="0" fontId="2" fillId="5" borderId="93" xfId="0" applyFont="1" applyFill="1" applyBorder="1" applyAlignment="1" applyProtection="1">
      <alignment horizontal="left" vertical="center" wrapText="1"/>
    </xf>
    <xf numFmtId="0" fontId="2" fillId="5" borderId="74" xfId="0" applyFont="1" applyFill="1" applyBorder="1" applyAlignment="1" applyProtection="1">
      <alignment horizontal="left" vertical="center"/>
    </xf>
    <xf numFmtId="0" fontId="2" fillId="5" borderId="76" xfId="0" applyFont="1" applyFill="1" applyBorder="1" applyAlignment="1" applyProtection="1">
      <alignment horizontal="left" vertical="center"/>
    </xf>
    <xf numFmtId="0" fontId="2" fillId="2" borderId="73" xfId="0" applyFont="1" applyFill="1" applyBorder="1" applyAlignment="1" applyProtection="1">
      <alignment horizontal="center" vertical="center" wrapText="1"/>
      <protection locked="0"/>
    </xf>
    <xf numFmtId="0" fontId="2" fillId="2" borderId="74" xfId="0" applyFont="1" applyFill="1" applyBorder="1" applyAlignment="1" applyProtection="1">
      <alignment horizontal="center" vertical="center" wrapText="1"/>
      <protection locked="0"/>
    </xf>
    <xf numFmtId="0" fontId="2" fillId="2" borderId="75" xfId="0" applyFont="1" applyFill="1" applyBorder="1" applyAlignment="1" applyProtection="1">
      <alignment horizontal="center" vertical="center" wrapText="1"/>
      <protection locked="0"/>
    </xf>
    <xf numFmtId="0" fontId="2" fillId="5" borderId="78" xfId="0" applyNumberFormat="1" applyFont="1" applyFill="1" applyBorder="1" applyAlignment="1" applyProtection="1">
      <alignment horizontal="left" vertical="center" wrapText="1"/>
    </xf>
    <xf numFmtId="0" fontId="2" fillId="5" borderId="79" xfId="0" applyNumberFormat="1" applyFont="1" applyFill="1" applyBorder="1" applyAlignment="1" applyProtection="1">
      <alignment horizontal="left" vertical="center" wrapText="1"/>
    </xf>
    <xf numFmtId="0" fontId="2" fillId="5" borderId="80" xfId="0" applyNumberFormat="1" applyFont="1" applyFill="1" applyBorder="1" applyAlignment="1" applyProtection="1">
      <alignment horizontal="left" vertical="center" wrapText="1"/>
    </xf>
    <xf numFmtId="0" fontId="2" fillId="7" borderId="78" xfId="0" applyFont="1" applyFill="1" applyBorder="1" applyAlignment="1" applyProtection="1">
      <alignment horizontal="center" wrapText="1"/>
    </xf>
    <xf numFmtId="0" fontId="2" fillId="7" borderId="79" xfId="0" applyFont="1" applyFill="1" applyBorder="1" applyAlignment="1" applyProtection="1">
      <alignment horizontal="center" wrapText="1"/>
    </xf>
    <xf numFmtId="0" fontId="2" fillId="7" borderId="80" xfId="0" applyFont="1" applyFill="1" applyBorder="1" applyAlignment="1" applyProtection="1">
      <alignment horizontal="center" wrapText="1"/>
    </xf>
    <xf numFmtId="3" fontId="2" fillId="7" borderId="74" xfId="0" applyNumberFormat="1" applyFont="1" applyFill="1" applyBorder="1" applyAlignment="1" applyProtection="1">
      <alignment horizontal="center" vertical="center" wrapText="1"/>
    </xf>
    <xf numFmtId="3" fontId="2" fillId="7" borderId="75" xfId="0" applyNumberFormat="1" applyFont="1" applyFill="1" applyBorder="1" applyAlignment="1" applyProtection="1">
      <alignment horizontal="center" vertical="center" wrapText="1"/>
    </xf>
    <xf numFmtId="3" fontId="2" fillId="7" borderId="78" xfId="0" applyNumberFormat="1" applyFont="1" applyFill="1" applyBorder="1" applyAlignment="1" applyProtection="1">
      <alignment horizontal="center" vertical="center" wrapText="1"/>
    </xf>
    <xf numFmtId="3" fontId="2" fillId="7" borderId="80" xfId="0" applyNumberFormat="1" applyFont="1" applyFill="1" applyBorder="1" applyAlignment="1" applyProtection="1">
      <alignment horizontal="center" vertical="center" wrapText="1"/>
    </xf>
    <xf numFmtId="0" fontId="2" fillId="5" borderId="78" xfId="0" applyFont="1" applyFill="1" applyBorder="1" applyAlignment="1" applyProtection="1">
      <alignment horizontal="left" vertical="center" wrapText="1"/>
    </xf>
    <xf numFmtId="0" fontId="2" fillId="5" borderId="79" xfId="0" applyFont="1" applyFill="1" applyBorder="1" applyAlignment="1" applyProtection="1">
      <alignment horizontal="left" vertical="center" wrapText="1"/>
    </xf>
    <xf numFmtId="0" fontId="2" fillId="2" borderId="78" xfId="0" applyFont="1" applyFill="1" applyBorder="1" applyAlignment="1" applyProtection="1">
      <alignment horizontal="center" vertical="center" wrapText="1"/>
      <protection locked="0"/>
    </xf>
    <xf numFmtId="0" fontId="2" fillId="2" borderId="80" xfId="0" applyFont="1" applyFill="1" applyBorder="1" applyAlignment="1" applyProtection="1">
      <alignment horizontal="center" vertical="center" wrapText="1"/>
      <protection locked="0"/>
    </xf>
    <xf numFmtId="0" fontId="22" fillId="6" borderId="198" xfId="0" applyFont="1" applyFill="1" applyBorder="1" applyAlignment="1" applyProtection="1">
      <alignment horizontal="left" vertical="center"/>
    </xf>
    <xf numFmtId="0" fontId="22" fillId="6" borderId="196" xfId="0" applyFont="1" applyFill="1" applyBorder="1" applyAlignment="1" applyProtection="1">
      <alignment horizontal="left" vertical="center"/>
    </xf>
    <xf numFmtId="0" fontId="22" fillId="6" borderId="197"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2" fillId="6" borderId="0" xfId="0" applyFont="1" applyFill="1" applyBorder="1" applyAlignment="1" applyProtection="1">
      <alignment horizontal="left" vertical="center"/>
    </xf>
    <xf numFmtId="0" fontId="16" fillId="2" borderId="73" xfId="3" applyFont="1" applyFill="1" applyBorder="1" applyAlignment="1" applyProtection="1">
      <alignment horizontal="left" vertical="center" wrapText="1"/>
      <protection locked="0"/>
    </xf>
    <xf numFmtId="0" fontId="2" fillId="2" borderId="73" xfId="0" applyFont="1" applyFill="1" applyBorder="1" applyAlignment="1" applyProtection="1">
      <alignment horizontal="right" vertical="center"/>
      <protection locked="0"/>
    </xf>
    <xf numFmtId="0" fontId="2" fillId="2" borderId="74" xfId="0" applyFont="1" applyFill="1" applyBorder="1" applyAlignment="1" applyProtection="1">
      <alignment horizontal="right" vertical="center"/>
      <protection locked="0"/>
    </xf>
    <xf numFmtId="0" fontId="2" fillId="2" borderId="75" xfId="0" applyFont="1" applyFill="1" applyBorder="1" applyAlignment="1" applyProtection="1">
      <alignment horizontal="right" vertical="center"/>
      <protection locked="0"/>
    </xf>
    <xf numFmtId="0" fontId="2" fillId="2" borderId="73" xfId="0" applyFont="1" applyFill="1" applyBorder="1" applyAlignment="1" applyProtection="1">
      <alignment horizontal="left" vertical="center"/>
      <protection locked="0"/>
    </xf>
    <xf numFmtId="0" fontId="2" fillId="2" borderId="74" xfId="0" applyFont="1" applyFill="1" applyBorder="1" applyAlignment="1" applyProtection="1">
      <alignment horizontal="left" vertical="center"/>
      <protection locked="0"/>
    </xf>
    <xf numFmtId="0" fontId="2" fillId="2" borderId="75" xfId="0" applyFont="1" applyFill="1" applyBorder="1" applyAlignment="1" applyProtection="1">
      <alignment horizontal="left" vertical="center"/>
      <protection locked="0"/>
    </xf>
    <xf numFmtId="0" fontId="2" fillId="7" borderId="78" xfId="0" applyFont="1" applyFill="1" applyBorder="1" applyAlignment="1" applyProtection="1">
      <alignment horizontal="right" vertical="center"/>
    </xf>
    <xf numFmtId="0" fontId="2" fillId="7" borderId="79" xfId="0" applyFont="1" applyFill="1" applyBorder="1" applyAlignment="1" applyProtection="1">
      <alignment horizontal="right" vertical="center"/>
    </xf>
    <xf numFmtId="0" fontId="2" fillId="5" borderId="81" xfId="0" applyFont="1" applyFill="1" applyBorder="1" applyAlignment="1" applyProtection="1">
      <alignment horizontal="left" vertical="center"/>
    </xf>
    <xf numFmtId="0" fontId="2" fillId="5" borderId="84" xfId="0" applyFont="1" applyFill="1" applyBorder="1" applyAlignment="1" applyProtection="1">
      <alignment horizontal="left" vertical="center"/>
    </xf>
    <xf numFmtId="0" fontId="2" fillId="5" borderId="85" xfId="0" applyFont="1" applyFill="1" applyBorder="1" applyAlignment="1" applyProtection="1">
      <alignment horizontal="left" vertical="center"/>
    </xf>
    <xf numFmtId="0" fontId="2" fillId="5" borderId="82" xfId="0" applyFont="1" applyFill="1" applyBorder="1" applyAlignment="1" applyProtection="1">
      <alignment horizontal="left" vertical="center"/>
    </xf>
    <xf numFmtId="0" fontId="2" fillId="5" borderId="83" xfId="0" applyFont="1" applyFill="1" applyBorder="1" applyAlignment="1" applyProtection="1">
      <alignment horizontal="left" vertical="center"/>
    </xf>
    <xf numFmtId="0" fontId="2" fillId="5" borderId="0" xfId="0" applyFont="1" applyFill="1" applyBorder="1" applyAlignment="1" applyProtection="1">
      <alignment horizontal="left" vertical="center"/>
    </xf>
    <xf numFmtId="0" fontId="2" fillId="5" borderId="77" xfId="0" applyFont="1" applyFill="1" applyBorder="1" applyAlignment="1" applyProtection="1">
      <alignment horizontal="left" vertical="center"/>
    </xf>
    <xf numFmtId="0" fontId="2" fillId="5" borderId="86" xfId="0" applyFont="1" applyFill="1" applyBorder="1" applyAlignment="1" applyProtection="1">
      <alignment horizontal="left" vertical="center"/>
    </xf>
    <xf numFmtId="0" fontId="2" fillId="5" borderId="87" xfId="0" applyFont="1" applyFill="1" applyBorder="1" applyAlignment="1" applyProtection="1">
      <alignment horizontal="left" vertical="center"/>
    </xf>
    <xf numFmtId="164" fontId="2" fillId="2" borderId="73" xfId="0" applyNumberFormat="1" applyFont="1" applyFill="1" applyBorder="1" applyAlignment="1" applyProtection="1">
      <alignment horizontal="right" vertical="center"/>
      <protection locked="0"/>
    </xf>
    <xf numFmtId="164" fontId="2" fillId="2" borderId="74" xfId="0" applyNumberFormat="1" applyFont="1" applyFill="1" applyBorder="1" applyAlignment="1" applyProtection="1">
      <alignment horizontal="right" vertical="center"/>
      <protection locked="0"/>
    </xf>
    <xf numFmtId="164" fontId="2" fillId="2" borderId="75" xfId="0" applyNumberFormat="1" applyFont="1" applyFill="1" applyBorder="1" applyAlignment="1" applyProtection="1">
      <alignment horizontal="right" vertical="center"/>
      <protection locked="0"/>
    </xf>
    <xf numFmtId="0" fontId="2" fillId="5" borderId="88" xfId="0" applyFont="1" applyFill="1" applyBorder="1" applyAlignment="1" applyProtection="1">
      <alignment horizontal="center" vertical="center"/>
    </xf>
    <xf numFmtId="0" fontId="2" fillId="5" borderId="91" xfId="0" applyFont="1" applyFill="1" applyBorder="1" applyAlignment="1" applyProtection="1">
      <alignment horizontal="center" vertical="center"/>
    </xf>
    <xf numFmtId="0" fontId="2" fillId="5" borderId="88" xfId="0" applyFont="1" applyFill="1" applyBorder="1" applyAlignment="1" applyProtection="1">
      <alignment vertical="center"/>
    </xf>
    <xf numFmtId="0" fontId="2" fillId="5" borderId="102" xfId="0" applyFont="1" applyFill="1" applyBorder="1" applyAlignment="1" applyProtection="1">
      <alignment vertical="center"/>
    </xf>
    <xf numFmtId="0" fontId="2" fillId="5" borderId="91" xfId="0" applyFont="1" applyFill="1" applyBorder="1" applyAlignment="1" applyProtection="1">
      <alignment vertical="center"/>
    </xf>
    <xf numFmtId="0" fontId="2" fillId="5" borderId="103" xfId="0" applyFont="1" applyFill="1" applyBorder="1" applyAlignment="1" applyProtection="1">
      <alignment vertical="center"/>
    </xf>
    <xf numFmtId="0" fontId="16" fillId="2" borderId="88" xfId="3" applyFont="1" applyFill="1" applyBorder="1" applyAlignment="1" applyProtection="1">
      <alignment horizontal="left" vertical="center"/>
      <protection locked="0"/>
    </xf>
    <xf numFmtId="0" fontId="2" fillId="2" borderId="89" xfId="0" applyFont="1" applyFill="1" applyBorder="1" applyAlignment="1" applyProtection="1">
      <alignment horizontal="left" vertical="center"/>
      <protection locked="0"/>
    </xf>
    <xf numFmtId="0" fontId="2" fillId="2" borderId="90" xfId="0" applyFont="1" applyFill="1" applyBorder="1" applyAlignment="1" applyProtection="1">
      <alignment horizontal="left" vertical="center"/>
      <protection locked="0"/>
    </xf>
    <xf numFmtId="0" fontId="2" fillId="2" borderId="91" xfId="0" applyFont="1" applyFill="1" applyBorder="1" applyAlignment="1" applyProtection="1">
      <alignment horizontal="left" vertical="center"/>
      <protection locked="0"/>
    </xf>
    <xf numFmtId="0" fontId="2" fillId="2" borderId="92" xfId="0" applyFont="1" applyFill="1" applyBorder="1" applyAlignment="1" applyProtection="1">
      <alignment horizontal="left" vertical="center"/>
      <protection locked="0"/>
    </xf>
    <xf numFmtId="0" fontId="2" fillId="2" borderId="93" xfId="0" applyFont="1" applyFill="1" applyBorder="1" applyAlignment="1" applyProtection="1">
      <alignment horizontal="left" vertical="center"/>
      <protection locked="0"/>
    </xf>
    <xf numFmtId="0" fontId="2" fillId="5" borderId="73" xfId="0" applyFont="1" applyFill="1" applyBorder="1" applyAlignment="1" applyProtection="1">
      <alignment horizontal="center" vertical="center" wrapText="1"/>
    </xf>
    <xf numFmtId="0" fontId="2" fillId="5" borderId="74" xfId="0" applyFont="1" applyFill="1" applyBorder="1" applyAlignment="1" applyProtection="1">
      <alignment horizontal="center" vertical="center" wrapText="1"/>
    </xf>
    <xf numFmtId="0" fontId="2" fillId="5" borderId="75" xfId="0" applyFont="1" applyFill="1" applyBorder="1" applyAlignment="1" applyProtection="1">
      <alignment horizontal="center" vertical="center" wrapText="1"/>
    </xf>
    <xf numFmtId="0" fontId="2" fillId="5" borderId="99" xfId="0" applyFont="1" applyFill="1" applyBorder="1" applyAlignment="1" applyProtection="1">
      <alignment horizontal="center" vertical="center" wrapText="1"/>
    </xf>
    <xf numFmtId="0" fontId="2" fillId="5" borderId="76" xfId="0" applyFont="1" applyFill="1" applyBorder="1" applyAlignment="1" applyProtection="1">
      <alignment horizontal="center" vertical="center" wrapText="1"/>
    </xf>
    <xf numFmtId="0" fontId="2" fillId="2" borderId="96" xfId="0" applyFont="1" applyFill="1" applyBorder="1" applyAlignment="1" applyProtection="1">
      <alignment horizontal="left" vertical="center" wrapText="1"/>
      <protection locked="0"/>
    </xf>
    <xf numFmtId="0" fontId="2" fillId="2" borderId="97" xfId="0" applyFont="1" applyFill="1" applyBorder="1" applyAlignment="1" applyProtection="1">
      <alignment horizontal="left" vertical="center" wrapText="1"/>
      <protection locked="0"/>
    </xf>
    <xf numFmtId="0" fontId="2" fillId="2" borderId="100" xfId="0" applyFont="1" applyFill="1" applyBorder="1" applyAlignment="1" applyProtection="1">
      <alignment horizontal="left" vertical="center" wrapText="1"/>
      <protection locked="0"/>
    </xf>
    <xf numFmtId="0" fontId="2" fillId="2" borderId="101" xfId="0" applyFont="1" applyFill="1" applyBorder="1" applyAlignment="1" applyProtection="1">
      <alignment horizontal="left" vertical="center" wrapText="1"/>
      <protection locked="0"/>
    </xf>
    <xf numFmtId="0" fontId="2" fillId="2" borderId="98" xfId="0" applyFont="1" applyFill="1" applyBorder="1" applyAlignment="1" applyProtection="1">
      <alignment horizontal="left" vertical="center" wrapText="1"/>
      <protection locked="0"/>
    </xf>
    <xf numFmtId="0" fontId="2" fillId="2" borderId="73" xfId="0" applyNumberFormat="1" applyFont="1" applyFill="1" applyBorder="1" applyAlignment="1" applyProtection="1">
      <alignment horizontal="right" vertical="center" wrapText="1"/>
      <protection locked="0"/>
    </xf>
    <xf numFmtId="0" fontId="2" fillId="2" borderId="74" xfId="0" applyNumberFormat="1" applyFont="1" applyFill="1" applyBorder="1" applyAlignment="1" applyProtection="1">
      <alignment horizontal="right" vertical="center" wrapText="1"/>
      <protection locked="0"/>
    </xf>
    <xf numFmtId="0" fontId="2" fillId="2" borderId="75" xfId="0" applyNumberFormat="1" applyFont="1" applyFill="1" applyBorder="1" applyAlignment="1" applyProtection="1">
      <alignment horizontal="right" vertical="center" wrapText="1"/>
      <protection locked="0"/>
    </xf>
    <xf numFmtId="0" fontId="2" fillId="2" borderId="99" xfId="0" applyFont="1" applyFill="1" applyBorder="1" applyAlignment="1" applyProtection="1">
      <alignment horizontal="left" vertical="center" wrapText="1"/>
      <protection locked="0"/>
    </xf>
    <xf numFmtId="0" fontId="2" fillId="5" borderId="78" xfId="0" applyFont="1" applyFill="1" applyBorder="1" applyAlignment="1" applyProtection="1">
      <alignment horizontal="center" vertical="center"/>
    </xf>
    <xf numFmtId="0" fontId="2" fillId="5" borderId="79" xfId="0" applyFont="1" applyFill="1" applyBorder="1" applyAlignment="1" applyProtection="1">
      <alignment horizontal="center" vertical="center"/>
    </xf>
    <xf numFmtId="0" fontId="2" fillId="5" borderId="80" xfId="0" applyFont="1" applyFill="1" applyBorder="1" applyAlignment="1" applyProtection="1">
      <alignment horizontal="center" vertical="center"/>
    </xf>
    <xf numFmtId="0" fontId="2" fillId="5" borderId="78" xfId="0" applyFont="1" applyFill="1" applyBorder="1" applyAlignment="1" applyProtection="1">
      <alignment horizontal="center" vertical="center" wrapText="1"/>
    </xf>
    <xf numFmtId="0" fontId="2" fillId="5" borderId="79" xfId="0" applyFont="1" applyFill="1" applyBorder="1" applyAlignment="1" applyProtection="1">
      <alignment horizontal="center" vertical="center" wrapText="1"/>
    </xf>
    <xf numFmtId="0" fontId="2" fillId="5" borderId="80" xfId="0" applyFont="1" applyFill="1" applyBorder="1" applyAlignment="1" applyProtection="1">
      <alignment horizontal="center" vertical="center" wrapText="1"/>
    </xf>
    <xf numFmtId="0" fontId="2" fillId="5" borderId="111" xfId="0" applyFont="1" applyFill="1" applyBorder="1" applyAlignment="1" applyProtection="1">
      <alignment horizontal="left" vertical="center"/>
    </xf>
    <xf numFmtId="0" fontId="2" fillId="5" borderId="112" xfId="0" applyFont="1" applyFill="1" applyBorder="1" applyAlignment="1" applyProtection="1">
      <alignment horizontal="left" vertical="center"/>
    </xf>
    <xf numFmtId="0" fontId="2" fillId="5" borderId="113" xfId="0" applyFont="1" applyFill="1" applyBorder="1" applyAlignment="1" applyProtection="1">
      <alignment horizontal="left" vertical="center"/>
    </xf>
    <xf numFmtId="0" fontId="2" fillId="5" borderId="107" xfId="0" applyFont="1" applyFill="1" applyBorder="1" applyAlignment="1" applyProtection="1">
      <alignment horizontal="left" vertical="center"/>
    </xf>
    <xf numFmtId="0" fontId="2" fillId="5" borderId="89" xfId="0" applyFont="1" applyFill="1" applyBorder="1" applyAlignment="1" applyProtection="1">
      <alignment horizontal="left" vertical="center"/>
    </xf>
    <xf numFmtId="0" fontId="2" fillId="5" borderId="102" xfId="0" applyFont="1" applyFill="1" applyBorder="1" applyAlignment="1" applyProtection="1">
      <alignment horizontal="left" vertical="center"/>
    </xf>
    <xf numFmtId="0" fontId="2" fillId="5" borderId="54" xfId="0" applyFont="1" applyFill="1" applyBorder="1" applyAlignment="1" applyProtection="1">
      <alignment horizontal="left" vertical="center"/>
    </xf>
    <xf numFmtId="0" fontId="2" fillId="5" borderId="24" xfId="0" applyFont="1" applyFill="1" applyBorder="1" applyAlignment="1" applyProtection="1">
      <alignment horizontal="left" vertical="center"/>
    </xf>
    <xf numFmtId="0" fontId="2" fillId="5" borderId="51" xfId="0" applyFont="1" applyFill="1" applyBorder="1" applyAlignment="1" applyProtection="1">
      <alignment horizontal="left" vertical="center"/>
    </xf>
    <xf numFmtId="0" fontId="2" fillId="5" borderId="108" xfId="0" applyFont="1" applyFill="1" applyBorder="1" applyAlignment="1" applyProtection="1">
      <alignment horizontal="left" vertical="center"/>
    </xf>
    <xf numFmtId="0" fontId="2" fillId="5" borderId="92" xfId="0" applyFont="1" applyFill="1" applyBorder="1" applyAlignment="1" applyProtection="1">
      <alignment horizontal="left" vertical="center"/>
    </xf>
    <xf numFmtId="0" fontId="2" fillId="5" borderId="103" xfId="0" applyFont="1" applyFill="1" applyBorder="1" applyAlignment="1" applyProtection="1">
      <alignment horizontal="left" vertical="center"/>
    </xf>
    <xf numFmtId="0" fontId="2" fillId="5" borderId="88" xfId="0" applyFont="1" applyFill="1" applyBorder="1" applyAlignment="1" applyProtection="1">
      <alignment horizontal="left" vertical="center" wrapText="1"/>
      <protection locked="0"/>
    </xf>
    <xf numFmtId="0" fontId="2" fillId="5" borderId="89" xfId="0" applyFont="1" applyFill="1" applyBorder="1" applyAlignment="1" applyProtection="1">
      <alignment horizontal="left" vertical="center" wrapText="1"/>
      <protection locked="0"/>
    </xf>
    <xf numFmtId="0" fontId="2" fillId="5" borderId="90" xfId="0" applyFont="1" applyFill="1" applyBorder="1" applyAlignment="1" applyProtection="1">
      <alignment horizontal="left" vertical="center" wrapText="1"/>
      <protection locked="0"/>
    </xf>
    <xf numFmtId="0" fontId="2" fillId="5" borderId="109" xfId="0" applyFont="1" applyFill="1" applyBorder="1" applyAlignment="1" applyProtection="1">
      <alignment horizontal="left" vertical="center" wrapText="1"/>
      <protection locked="0"/>
    </xf>
    <xf numFmtId="0" fontId="2" fillId="5" borderId="24" xfId="0" applyFont="1" applyFill="1" applyBorder="1" applyAlignment="1" applyProtection="1">
      <alignment horizontal="left" vertical="center" wrapText="1"/>
      <protection locked="0"/>
    </xf>
    <xf numFmtId="0" fontId="2" fillId="5" borderId="110" xfId="0" applyFont="1" applyFill="1" applyBorder="1" applyAlignment="1" applyProtection="1">
      <alignment horizontal="left" vertical="center" wrapText="1"/>
      <protection locked="0"/>
    </xf>
    <xf numFmtId="0" fontId="2" fillId="5" borderId="91" xfId="0" applyFont="1" applyFill="1" applyBorder="1" applyAlignment="1" applyProtection="1">
      <alignment horizontal="left" vertical="center" wrapText="1"/>
      <protection locked="0"/>
    </xf>
    <xf numFmtId="0" fontId="2" fillId="5" borderId="92" xfId="0" applyFont="1" applyFill="1" applyBorder="1" applyAlignment="1" applyProtection="1">
      <alignment horizontal="left" vertical="center" wrapText="1"/>
      <protection locked="0"/>
    </xf>
    <xf numFmtId="0" fontId="2" fillId="5" borderId="93" xfId="0" applyFont="1" applyFill="1" applyBorder="1" applyAlignment="1" applyProtection="1">
      <alignment horizontal="left" vertical="center" wrapText="1"/>
      <protection locked="0"/>
    </xf>
    <xf numFmtId="0" fontId="2" fillId="5" borderId="114" xfId="0" applyFont="1" applyFill="1" applyBorder="1" applyAlignment="1" applyProtection="1">
      <alignment horizontal="left" vertical="center"/>
    </xf>
    <xf numFmtId="0" fontId="2" fillId="5" borderId="109" xfId="0" applyFont="1" applyFill="1" applyBorder="1" applyAlignment="1" applyProtection="1">
      <alignment horizontal="left" vertical="center" wrapText="1"/>
    </xf>
    <xf numFmtId="0" fontId="2" fillId="5" borderId="24" xfId="0" applyFont="1" applyFill="1" applyBorder="1" applyAlignment="1" applyProtection="1">
      <alignment horizontal="left" vertical="center" wrapText="1"/>
    </xf>
    <xf numFmtId="0" fontId="2" fillId="5" borderId="110" xfId="0" applyFont="1" applyFill="1" applyBorder="1" applyAlignment="1" applyProtection="1">
      <alignment horizontal="left" vertical="center" wrapText="1"/>
    </xf>
    <xf numFmtId="0" fontId="2" fillId="2" borderId="88" xfId="0" applyFont="1" applyFill="1" applyBorder="1" applyAlignment="1" applyProtection="1">
      <alignment horizontal="left" vertical="center" wrapText="1"/>
      <protection locked="0"/>
    </xf>
    <xf numFmtId="0" fontId="2" fillId="2" borderId="89" xfId="0" applyFont="1" applyFill="1" applyBorder="1" applyAlignment="1" applyProtection="1">
      <alignment horizontal="left" vertical="center" wrapText="1"/>
      <protection locked="0"/>
    </xf>
    <xf numFmtId="0" fontId="2" fillId="2" borderId="90" xfId="0" applyFont="1" applyFill="1" applyBorder="1" applyAlignment="1" applyProtection="1">
      <alignment horizontal="left" vertical="center" wrapText="1"/>
      <protection locked="0"/>
    </xf>
    <xf numFmtId="0" fontId="2" fillId="2" borderId="109"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110" xfId="0" applyFont="1" applyFill="1" applyBorder="1" applyAlignment="1" applyProtection="1">
      <alignment horizontal="left" vertical="center" wrapText="1"/>
      <protection locked="0"/>
    </xf>
    <xf numFmtId="0" fontId="2" fillId="2" borderId="91" xfId="0" applyFont="1" applyFill="1" applyBorder="1" applyAlignment="1" applyProtection="1">
      <alignment horizontal="left" vertical="center" wrapText="1"/>
      <protection locked="0"/>
    </xf>
    <xf numFmtId="0" fontId="2" fillId="2" borderId="92" xfId="0" applyFont="1" applyFill="1" applyBorder="1" applyAlignment="1" applyProtection="1">
      <alignment horizontal="left" vertical="center" wrapText="1"/>
      <protection locked="0"/>
    </xf>
    <xf numFmtId="0" fontId="2" fillId="2" borderId="93" xfId="0" applyFont="1" applyFill="1" applyBorder="1" applyAlignment="1" applyProtection="1">
      <alignment horizontal="left" vertical="center" wrapText="1"/>
      <protection locked="0"/>
    </xf>
    <xf numFmtId="0" fontId="2" fillId="5" borderId="74" xfId="0" applyFont="1" applyFill="1" applyBorder="1" applyAlignment="1" applyProtection="1">
      <alignment horizontal="center" vertical="center"/>
    </xf>
    <xf numFmtId="0" fontId="2" fillId="5" borderId="78" xfId="0" applyFont="1" applyFill="1" applyBorder="1" applyAlignment="1" applyProtection="1">
      <alignment horizontal="left" vertical="center" wrapText="1"/>
      <protection locked="0"/>
    </xf>
    <xf numFmtId="0" fontId="2" fillId="5" borderId="79" xfId="0" applyFont="1" applyFill="1" applyBorder="1" applyAlignment="1" applyProtection="1">
      <alignment horizontal="left" vertical="center" wrapText="1"/>
      <protection locked="0"/>
    </xf>
    <xf numFmtId="0" fontId="2" fillId="5" borderId="80" xfId="0" applyFont="1" applyFill="1" applyBorder="1" applyAlignment="1" applyProtection="1">
      <alignment horizontal="left" vertical="center" wrapText="1"/>
      <protection locked="0"/>
    </xf>
    <xf numFmtId="0" fontId="2" fillId="7" borderId="73" xfId="0" applyFont="1" applyFill="1" applyBorder="1" applyAlignment="1" applyProtection="1">
      <alignment horizontal="left" vertical="center"/>
    </xf>
    <xf numFmtId="0" fontId="2" fillId="7" borderId="74" xfId="0" applyFont="1" applyFill="1" applyBorder="1" applyAlignment="1" applyProtection="1">
      <alignment horizontal="left" vertical="center"/>
    </xf>
    <xf numFmtId="0" fontId="2" fillId="7" borderId="75" xfId="0" applyFont="1" applyFill="1" applyBorder="1" applyAlignment="1" applyProtection="1">
      <alignment horizontal="left" vertical="center"/>
    </xf>
    <xf numFmtId="0" fontId="2" fillId="5" borderId="88" xfId="0" applyFont="1" applyFill="1" applyBorder="1" applyAlignment="1" applyProtection="1">
      <alignment horizontal="center" vertical="center" wrapText="1"/>
    </xf>
    <xf numFmtId="0" fontId="2" fillId="5" borderId="89" xfId="0" applyFont="1" applyFill="1" applyBorder="1" applyAlignment="1" applyProtection="1">
      <alignment horizontal="center" vertical="center" wrapText="1"/>
    </xf>
    <xf numFmtId="0" fontId="2" fillId="5" borderId="90" xfId="0" applyFont="1" applyFill="1" applyBorder="1" applyAlignment="1" applyProtection="1">
      <alignment horizontal="center" vertical="center" wrapText="1"/>
    </xf>
    <xf numFmtId="0" fontId="2" fillId="5" borderId="91" xfId="0" applyFont="1" applyFill="1" applyBorder="1" applyAlignment="1" applyProtection="1">
      <alignment horizontal="center" vertical="center" wrapText="1"/>
    </xf>
    <xf numFmtId="0" fontId="2" fillId="5" borderId="92" xfId="0" applyFont="1" applyFill="1" applyBorder="1" applyAlignment="1" applyProtection="1">
      <alignment horizontal="center" vertical="center" wrapText="1"/>
    </xf>
    <xf numFmtId="0" fontId="2" fillId="5" borderId="93" xfId="0" applyFont="1" applyFill="1" applyBorder="1" applyAlignment="1" applyProtection="1">
      <alignment horizontal="center" vertical="center" wrapText="1"/>
    </xf>
    <xf numFmtId="0" fontId="2" fillId="7" borderId="99" xfId="0" applyFont="1" applyFill="1" applyBorder="1" applyAlignment="1" applyProtection="1">
      <alignment horizontal="left" vertical="center" wrapText="1"/>
    </xf>
    <xf numFmtId="0" fontId="2" fillId="2" borderId="99" xfId="0" applyNumberFormat="1" applyFont="1" applyFill="1" applyBorder="1" applyAlignment="1" applyProtection="1">
      <alignment horizontal="center" vertical="center" wrapText="1"/>
      <protection locked="0"/>
    </xf>
    <xf numFmtId="0" fontId="2" fillId="2" borderId="76" xfId="0" applyNumberFormat="1" applyFont="1" applyFill="1" applyBorder="1" applyAlignment="1" applyProtection="1">
      <alignment horizontal="center" vertical="center" wrapText="1"/>
      <protection locked="0"/>
    </xf>
    <xf numFmtId="0" fontId="2" fillId="2" borderId="99" xfId="0" applyFont="1" applyFill="1" applyBorder="1" applyAlignment="1" applyProtection="1">
      <alignment horizontal="right" vertical="center"/>
      <protection locked="0"/>
    </xf>
    <xf numFmtId="0" fontId="1" fillId="7" borderId="78" xfId="0" applyFont="1" applyFill="1" applyBorder="1" applyAlignment="1">
      <alignment horizontal="center" vertical="center" wrapText="1"/>
    </xf>
    <xf numFmtId="0" fontId="1" fillId="7" borderId="79" xfId="0" applyFont="1" applyFill="1" applyBorder="1" applyAlignment="1">
      <alignment horizontal="center" vertical="center" wrapText="1"/>
    </xf>
    <xf numFmtId="0" fontId="1" fillId="7" borderId="80" xfId="0" applyFont="1" applyFill="1" applyBorder="1" applyAlignment="1">
      <alignment horizontal="center" vertical="center" wrapText="1"/>
    </xf>
    <xf numFmtId="0" fontId="22" fillId="6" borderId="78" xfId="0" applyFont="1" applyFill="1" applyBorder="1" applyAlignment="1">
      <alignment horizontal="center" vertical="center"/>
    </xf>
    <xf numFmtId="0" fontId="22" fillId="6" borderId="79" xfId="0" applyFont="1" applyFill="1" applyBorder="1" applyAlignment="1">
      <alignment horizontal="center" vertical="center"/>
    </xf>
    <xf numFmtId="0" fontId="2" fillId="2" borderId="79" xfId="0" applyFont="1" applyFill="1" applyBorder="1" applyAlignment="1" applyProtection="1">
      <alignment horizontal="center" vertical="center" wrapText="1"/>
      <protection locked="0"/>
    </xf>
    <xf numFmtId="0" fontId="2" fillId="2" borderId="78" xfId="0" applyNumberFormat="1" applyFont="1" applyFill="1" applyBorder="1" applyAlignment="1" applyProtection="1">
      <alignment horizontal="left" vertical="center" wrapText="1"/>
      <protection locked="0"/>
    </xf>
    <xf numFmtId="0" fontId="2" fillId="2" borderId="79" xfId="0" applyNumberFormat="1" applyFont="1" applyFill="1" applyBorder="1" applyAlignment="1" applyProtection="1">
      <alignment horizontal="left" vertical="center" wrapText="1"/>
      <protection locked="0"/>
    </xf>
    <xf numFmtId="0" fontId="2" fillId="2" borderId="80" xfId="0" applyNumberFormat="1" applyFont="1" applyFill="1" applyBorder="1" applyAlignment="1" applyProtection="1">
      <alignment horizontal="left" vertical="center" wrapText="1"/>
      <protection locked="0"/>
    </xf>
    <xf numFmtId="0" fontId="22" fillId="6" borderId="78" xfId="0" applyNumberFormat="1" applyFont="1" applyFill="1" applyBorder="1" applyAlignment="1" applyProtection="1">
      <alignment horizontal="center" vertical="center"/>
    </xf>
    <xf numFmtId="0" fontId="22" fillId="6" borderId="79" xfId="0" applyNumberFormat="1" applyFont="1" applyFill="1" applyBorder="1" applyAlignment="1" applyProtection="1">
      <alignment horizontal="center" vertical="center"/>
    </xf>
    <xf numFmtId="0" fontId="22" fillId="6" borderId="80" xfId="0" applyNumberFormat="1" applyFont="1" applyFill="1" applyBorder="1" applyAlignment="1" applyProtection="1">
      <alignment horizontal="center" vertical="center"/>
    </xf>
    <xf numFmtId="0" fontId="2" fillId="5" borderId="73" xfId="0" applyNumberFormat="1" applyFont="1" applyFill="1" applyBorder="1" applyAlignment="1" applyProtection="1">
      <alignment horizontal="left" vertical="center" wrapText="1"/>
    </xf>
    <xf numFmtId="0" fontId="2" fillId="5" borderId="74" xfId="0" applyNumberFormat="1" applyFont="1" applyFill="1" applyBorder="1" applyAlignment="1" applyProtection="1">
      <alignment horizontal="left" vertical="center" wrapText="1"/>
    </xf>
    <xf numFmtId="0" fontId="2" fillId="5" borderId="76" xfId="0" applyNumberFormat="1" applyFont="1" applyFill="1" applyBorder="1" applyAlignment="1" applyProtection="1">
      <alignment horizontal="left" vertical="center" wrapText="1"/>
    </xf>
    <xf numFmtId="0" fontId="2" fillId="7" borderId="73" xfId="0" applyNumberFormat="1" applyFont="1" applyFill="1" applyBorder="1" applyAlignment="1" applyProtection="1">
      <alignment horizontal="left" vertical="center"/>
    </xf>
    <xf numFmtId="0" fontId="2" fillId="7" borderId="74" xfId="0" applyNumberFormat="1" applyFont="1" applyFill="1" applyBorder="1" applyAlignment="1" applyProtection="1">
      <alignment horizontal="left" vertical="center"/>
    </xf>
    <xf numFmtId="0" fontId="2" fillId="7" borderId="75" xfId="0" applyNumberFormat="1" applyFont="1" applyFill="1" applyBorder="1" applyAlignment="1" applyProtection="1">
      <alignment horizontal="left" vertical="center"/>
    </xf>
    <xf numFmtId="0" fontId="2" fillId="7" borderId="73" xfId="0" applyNumberFormat="1" applyFont="1" applyFill="1" applyBorder="1" applyAlignment="1" applyProtection="1">
      <alignment horizontal="left" vertical="center" wrapText="1"/>
    </xf>
    <xf numFmtId="0" fontId="2" fillId="7" borderId="74" xfId="0" applyNumberFormat="1" applyFont="1" applyFill="1" applyBorder="1" applyAlignment="1" applyProtection="1">
      <alignment horizontal="left" vertical="center" wrapText="1"/>
    </xf>
    <xf numFmtId="0" fontId="2" fillId="7" borderId="75" xfId="0" applyNumberFormat="1" applyFont="1" applyFill="1" applyBorder="1" applyAlignment="1" applyProtection="1">
      <alignment horizontal="left" vertical="center" wrapText="1"/>
    </xf>
    <xf numFmtId="0" fontId="2" fillId="2" borderId="99" xfId="0" applyNumberFormat="1" applyFont="1" applyFill="1" applyBorder="1" applyAlignment="1" applyProtection="1">
      <alignment horizontal="left" vertical="center" wrapText="1"/>
      <protection locked="0"/>
    </xf>
    <xf numFmtId="0" fontId="2" fillId="2" borderId="74" xfId="0" applyNumberFormat="1" applyFont="1" applyFill="1" applyBorder="1" applyAlignment="1" applyProtection="1">
      <alignment horizontal="left" vertical="center" wrapText="1"/>
      <protection locked="0"/>
    </xf>
    <xf numFmtId="0" fontId="2" fillId="2" borderId="75" xfId="0" applyNumberFormat="1" applyFont="1" applyFill="1" applyBorder="1" applyAlignment="1" applyProtection="1">
      <alignment horizontal="left" vertical="center" wrapText="1"/>
      <protection locked="0"/>
    </xf>
    <xf numFmtId="0" fontId="2" fillId="5" borderId="75" xfId="0" applyNumberFormat="1" applyFont="1" applyFill="1" applyBorder="1" applyAlignment="1" applyProtection="1">
      <alignment horizontal="left" vertical="center" wrapText="1"/>
    </xf>
    <xf numFmtId="0" fontId="2" fillId="2" borderId="73" xfId="0" applyNumberFormat="1" applyFont="1" applyFill="1" applyBorder="1" applyAlignment="1" applyProtection="1">
      <alignment horizontal="left" vertical="center" wrapText="1"/>
      <protection locked="0"/>
    </xf>
    <xf numFmtId="0" fontId="22" fillId="6" borderId="78" xfId="0" applyNumberFormat="1" applyFont="1" applyFill="1" applyBorder="1" applyAlignment="1" applyProtection="1">
      <alignment horizontal="left" vertical="center"/>
    </xf>
    <xf numFmtId="0" fontId="22" fillId="6" borderId="79" xfId="0" applyNumberFormat="1" applyFont="1" applyFill="1" applyBorder="1" applyAlignment="1" applyProtection="1">
      <alignment horizontal="left" vertical="center"/>
    </xf>
    <xf numFmtId="0" fontId="22" fillId="6" borderId="80" xfId="0" applyNumberFormat="1" applyFont="1" applyFill="1" applyBorder="1" applyAlignment="1" applyProtection="1">
      <alignment horizontal="left" vertical="center"/>
    </xf>
    <xf numFmtId="14" fontId="2" fillId="2" borderId="99" xfId="0" applyNumberFormat="1" applyFont="1" applyFill="1" applyBorder="1" applyAlignment="1" applyProtection="1">
      <alignment horizontal="left" vertical="center"/>
      <protection locked="0"/>
    </xf>
    <xf numFmtId="14" fontId="2" fillId="2" borderId="74" xfId="0" applyNumberFormat="1" applyFont="1" applyFill="1" applyBorder="1" applyAlignment="1" applyProtection="1">
      <alignment horizontal="left" vertical="center"/>
      <protection locked="0"/>
    </xf>
    <xf numFmtId="14" fontId="2" fillId="2" borderId="75" xfId="0" applyNumberFormat="1" applyFont="1" applyFill="1" applyBorder="1" applyAlignment="1" applyProtection="1">
      <alignment horizontal="left" vertical="center"/>
      <protection locked="0"/>
    </xf>
    <xf numFmtId="0" fontId="2" fillId="2" borderId="73" xfId="0" applyNumberFormat="1" applyFont="1" applyFill="1" applyBorder="1" applyAlignment="1" applyProtection="1">
      <alignment horizontal="left" vertical="center"/>
      <protection locked="0"/>
    </xf>
    <xf numFmtId="0" fontId="2" fillId="2" borderId="74" xfId="0" applyNumberFormat="1" applyFont="1" applyFill="1" applyBorder="1" applyAlignment="1" applyProtection="1">
      <alignment horizontal="left" vertical="center"/>
      <protection locked="0"/>
    </xf>
    <xf numFmtId="0" fontId="2" fillId="2" borderId="75" xfId="0" applyNumberFormat="1" applyFont="1" applyFill="1" applyBorder="1" applyAlignment="1" applyProtection="1">
      <alignment horizontal="left" vertical="center"/>
      <protection locked="0"/>
    </xf>
    <xf numFmtId="0" fontId="2" fillId="2" borderId="78" xfId="0" applyNumberFormat="1" applyFont="1" applyFill="1" applyBorder="1" applyAlignment="1" applyProtection="1">
      <alignment horizontal="left" vertical="center"/>
      <protection locked="0"/>
    </xf>
    <xf numFmtId="0" fontId="2" fillId="2" borderId="79" xfId="0" applyNumberFormat="1" applyFont="1" applyFill="1" applyBorder="1" applyAlignment="1" applyProtection="1">
      <alignment horizontal="left" vertical="center"/>
      <protection locked="0"/>
    </xf>
    <xf numFmtId="0" fontId="2" fillId="2" borderId="80" xfId="0" applyNumberFormat="1" applyFont="1" applyFill="1" applyBorder="1" applyAlignment="1" applyProtection="1">
      <alignment horizontal="left" vertical="center"/>
      <protection locked="0"/>
    </xf>
    <xf numFmtId="0" fontId="3" fillId="5" borderId="73" xfId="0" applyNumberFormat="1" applyFont="1" applyFill="1" applyBorder="1" applyAlignment="1" applyProtection="1">
      <alignment horizontal="left" vertical="center"/>
    </xf>
    <xf numFmtId="0" fontId="3" fillId="5" borderId="74" xfId="0" applyNumberFormat="1" applyFont="1" applyFill="1" applyBorder="1" applyAlignment="1" applyProtection="1">
      <alignment horizontal="left" vertical="center"/>
    </xf>
    <xf numFmtId="0" fontId="3" fillId="5" borderId="76" xfId="0" applyNumberFormat="1" applyFont="1" applyFill="1" applyBorder="1" applyAlignment="1" applyProtection="1">
      <alignment horizontal="left" vertical="center"/>
    </xf>
    <xf numFmtId="0" fontId="2" fillId="2" borderId="81" xfId="0" applyNumberFormat="1" applyFont="1" applyFill="1" applyBorder="1" applyAlignment="1" applyProtection="1">
      <alignment horizontal="left" vertical="center"/>
      <protection locked="0"/>
    </xf>
    <xf numFmtId="0" fontId="2" fillId="2" borderId="82" xfId="0" applyNumberFormat="1" applyFont="1" applyFill="1" applyBorder="1" applyAlignment="1" applyProtection="1">
      <alignment horizontal="left" vertical="center"/>
      <protection locked="0"/>
    </xf>
    <xf numFmtId="0" fontId="2" fillId="2" borderId="83" xfId="0" applyNumberFormat="1" applyFont="1" applyFill="1" applyBorder="1" applyAlignment="1" applyProtection="1">
      <alignment horizontal="left" vertical="center"/>
      <protection locked="0"/>
    </xf>
    <xf numFmtId="0" fontId="2" fillId="2" borderId="84" xfId="0" applyNumberFormat="1" applyFont="1" applyFill="1" applyBorder="1" applyAlignment="1" applyProtection="1">
      <alignment horizontal="left" vertical="center"/>
      <protection locked="0"/>
    </xf>
    <xf numFmtId="0" fontId="2" fillId="2" borderId="0" xfId="0" applyNumberFormat="1" applyFont="1" applyFill="1" applyBorder="1" applyAlignment="1" applyProtection="1">
      <alignment horizontal="left" vertical="center"/>
      <protection locked="0"/>
    </xf>
    <xf numFmtId="0" fontId="2" fillId="2" borderId="77" xfId="0" applyNumberFormat="1" applyFont="1" applyFill="1" applyBorder="1" applyAlignment="1" applyProtection="1">
      <alignment horizontal="left" vertical="center"/>
      <protection locked="0"/>
    </xf>
    <xf numFmtId="0" fontId="2" fillId="2" borderId="85" xfId="0" applyNumberFormat="1" applyFont="1" applyFill="1" applyBorder="1" applyAlignment="1" applyProtection="1">
      <alignment horizontal="left" vertical="center"/>
      <protection locked="0"/>
    </xf>
    <xf numFmtId="0" fontId="2" fillId="2" borderId="86" xfId="0" applyNumberFormat="1" applyFont="1" applyFill="1" applyBorder="1" applyAlignment="1" applyProtection="1">
      <alignment horizontal="left" vertical="center"/>
      <protection locked="0"/>
    </xf>
    <xf numFmtId="0" fontId="2" fillId="2" borderId="87" xfId="0" applyNumberFormat="1" applyFont="1" applyFill="1" applyBorder="1" applyAlignment="1" applyProtection="1">
      <alignment horizontal="left" vertical="center"/>
      <protection locked="0"/>
    </xf>
    <xf numFmtId="0" fontId="2" fillId="0" borderId="78" xfId="0" applyFont="1" applyBorder="1" applyProtection="1"/>
    <xf numFmtId="0" fontId="2" fillId="0" borderId="79" xfId="0" applyFont="1" applyBorder="1" applyProtection="1"/>
    <xf numFmtId="0" fontId="2" fillId="0" borderId="80" xfId="0" applyFont="1" applyBorder="1" applyProtection="1"/>
    <xf numFmtId="0" fontId="2" fillId="5" borderId="115" xfId="0" applyNumberFormat="1" applyFont="1" applyFill="1" applyBorder="1" applyAlignment="1" applyProtection="1">
      <alignment horizontal="left" vertical="center" wrapText="1"/>
    </xf>
    <xf numFmtId="0" fontId="2" fillId="5" borderId="116" xfId="0" applyNumberFormat="1" applyFont="1" applyFill="1" applyBorder="1" applyAlignment="1" applyProtection="1">
      <alignment horizontal="left" vertical="center" wrapText="1"/>
    </xf>
    <xf numFmtId="0" fontId="2" fillId="5" borderId="117" xfId="0" applyNumberFormat="1" applyFont="1" applyFill="1" applyBorder="1" applyAlignment="1" applyProtection="1">
      <alignment horizontal="left" vertical="center" wrapText="1"/>
    </xf>
    <xf numFmtId="0" fontId="2" fillId="7" borderId="115" xfId="0" applyNumberFormat="1" applyFont="1" applyFill="1" applyBorder="1" applyAlignment="1" applyProtection="1">
      <alignment horizontal="left" vertical="center"/>
    </xf>
    <xf numFmtId="0" fontId="2" fillId="7" borderId="116" xfId="0" applyNumberFormat="1" applyFont="1" applyFill="1" applyBorder="1" applyAlignment="1" applyProtection="1">
      <alignment horizontal="left" vertical="center"/>
    </xf>
    <xf numFmtId="0" fontId="2" fillId="7" borderId="118" xfId="0" applyNumberFormat="1" applyFont="1" applyFill="1" applyBorder="1" applyAlignment="1" applyProtection="1">
      <alignment horizontal="left" vertical="center"/>
    </xf>
    <xf numFmtId="0" fontId="2" fillId="5" borderId="78" xfId="0" applyNumberFormat="1" applyFont="1" applyFill="1" applyBorder="1" applyAlignment="1" applyProtection="1">
      <alignment horizontal="center" vertical="center" wrapText="1"/>
    </xf>
    <xf numFmtId="0" fontId="2" fillId="5" borderId="80" xfId="0" applyNumberFormat="1" applyFont="1" applyFill="1" applyBorder="1" applyAlignment="1" applyProtection="1">
      <alignment horizontal="center" vertical="center" wrapText="1"/>
    </xf>
    <xf numFmtId="0" fontId="2" fillId="5" borderId="73" xfId="0" applyNumberFormat="1" applyFont="1" applyFill="1" applyBorder="1" applyAlignment="1" applyProtection="1">
      <alignment horizontal="left" vertical="center"/>
    </xf>
    <xf numFmtId="0" fontId="2" fillId="5" borderId="74" xfId="0" applyNumberFormat="1" applyFont="1" applyFill="1" applyBorder="1" applyAlignment="1" applyProtection="1">
      <alignment horizontal="left" vertical="center"/>
    </xf>
    <xf numFmtId="0" fontId="2" fillId="5" borderId="76" xfId="0" applyNumberFormat="1" applyFont="1" applyFill="1" applyBorder="1" applyAlignment="1" applyProtection="1">
      <alignment horizontal="left" vertical="center"/>
    </xf>
    <xf numFmtId="0" fontId="2" fillId="7" borderId="73" xfId="0" applyNumberFormat="1" applyFont="1" applyFill="1" applyBorder="1" applyAlignment="1" applyProtection="1">
      <alignment horizontal="right" vertical="center"/>
    </xf>
    <xf numFmtId="0" fontId="2" fillId="7" borderId="74" xfId="0" applyNumberFormat="1" applyFont="1" applyFill="1" applyBorder="1" applyAlignment="1" applyProtection="1">
      <alignment horizontal="right" vertical="center"/>
    </xf>
    <xf numFmtId="0" fontId="2" fillId="7" borderId="75" xfId="0" applyNumberFormat="1" applyFont="1" applyFill="1" applyBorder="1" applyAlignment="1" applyProtection="1">
      <alignment horizontal="right" vertical="center"/>
    </xf>
    <xf numFmtId="0" fontId="2" fillId="5" borderId="115" xfId="0" applyNumberFormat="1" applyFont="1" applyFill="1" applyBorder="1" applyAlignment="1" applyProtection="1">
      <alignment horizontal="left" vertical="center"/>
    </xf>
    <xf numFmtId="0" fontId="2" fillId="5" borderId="116" xfId="0" applyNumberFormat="1" applyFont="1" applyFill="1" applyBorder="1" applyAlignment="1" applyProtection="1">
      <alignment horizontal="left" vertical="center"/>
    </xf>
    <xf numFmtId="0" fontId="2" fillId="5" borderId="117" xfId="0" applyNumberFormat="1" applyFont="1" applyFill="1" applyBorder="1" applyAlignment="1" applyProtection="1">
      <alignment horizontal="left" vertical="center"/>
    </xf>
    <xf numFmtId="0" fontId="2" fillId="7" borderId="78" xfId="0" applyNumberFormat="1" applyFont="1" applyFill="1" applyBorder="1" applyAlignment="1" applyProtection="1">
      <alignment horizontal="left" vertical="center" wrapText="1"/>
    </xf>
    <xf numFmtId="0" fontId="2" fillId="7" borderId="79" xfId="0" applyNumberFormat="1" applyFont="1" applyFill="1" applyBorder="1" applyAlignment="1" applyProtection="1">
      <alignment horizontal="left" vertical="center" wrapText="1"/>
    </xf>
    <xf numFmtId="0" fontId="2" fillId="7" borderId="80" xfId="0" applyNumberFormat="1" applyFont="1" applyFill="1" applyBorder="1" applyAlignment="1" applyProtection="1">
      <alignment horizontal="left" vertical="center" wrapText="1"/>
    </xf>
    <xf numFmtId="0" fontId="2" fillId="2" borderId="99" xfId="0" applyNumberFormat="1" applyFont="1" applyFill="1" applyBorder="1" applyAlignment="1" applyProtection="1">
      <alignment horizontal="left" vertical="center"/>
      <protection locked="0"/>
    </xf>
    <xf numFmtId="0" fontId="2" fillId="7" borderId="78" xfId="0" applyNumberFormat="1" applyFont="1" applyFill="1" applyBorder="1" applyAlignment="1" applyProtection="1">
      <alignment horizontal="left" vertical="center"/>
    </xf>
    <xf numFmtId="0" fontId="2" fillId="7" borderId="79" xfId="0" applyNumberFormat="1" applyFont="1" applyFill="1" applyBorder="1" applyAlignment="1" applyProtection="1">
      <alignment horizontal="left" vertical="center"/>
    </xf>
    <xf numFmtId="0" fontId="2" fillId="7" borderId="80" xfId="0" applyNumberFormat="1" applyFont="1" applyFill="1" applyBorder="1" applyAlignment="1" applyProtection="1">
      <alignment horizontal="left" vertical="center"/>
    </xf>
    <xf numFmtId="0" fontId="22" fillId="6" borderId="78" xfId="0" applyNumberFormat="1" applyFont="1" applyFill="1" applyBorder="1" applyAlignment="1" applyProtection="1">
      <alignment horizontal="left" vertical="center" wrapText="1"/>
    </xf>
    <xf numFmtId="0" fontId="22" fillId="6" borderId="79" xfId="0" applyNumberFormat="1" applyFont="1" applyFill="1" applyBorder="1" applyAlignment="1" applyProtection="1">
      <alignment horizontal="left" vertical="center" wrapText="1"/>
    </xf>
    <xf numFmtId="0" fontId="22" fillId="6" borderId="80" xfId="0" applyNumberFormat="1" applyFont="1" applyFill="1" applyBorder="1" applyAlignment="1" applyProtection="1">
      <alignment horizontal="left" vertical="center" wrapText="1"/>
    </xf>
    <xf numFmtId="0" fontId="2" fillId="5" borderId="73" xfId="0" applyNumberFormat="1" applyFont="1" applyFill="1" applyBorder="1" applyAlignment="1" applyProtection="1">
      <alignment vertical="center" wrapText="1"/>
    </xf>
    <xf numFmtId="0" fontId="2" fillId="5" borderId="74" xfId="0" applyNumberFormat="1" applyFont="1" applyFill="1" applyBorder="1" applyAlignment="1" applyProtection="1">
      <alignment vertical="center" wrapText="1"/>
    </xf>
    <xf numFmtId="0" fontId="2" fillId="5" borderId="76" xfId="0" applyNumberFormat="1" applyFont="1" applyFill="1" applyBorder="1" applyAlignment="1" applyProtection="1">
      <alignment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22" fillId="6" borderId="64"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2" fillId="6" borderId="66" xfId="0" applyFont="1" applyFill="1" applyBorder="1" applyAlignment="1">
      <alignment horizontal="center" vertical="center" wrapText="1"/>
    </xf>
    <xf numFmtId="0" fontId="9" fillId="0" borderId="64" xfId="0" applyFont="1" applyBorder="1" applyAlignment="1">
      <alignment horizontal="center"/>
    </xf>
    <xf numFmtId="0" fontId="9" fillId="0" borderId="65" xfId="0" applyFont="1" applyBorder="1" applyAlignment="1">
      <alignment horizont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0" xfId="0" applyFont="1" applyBorder="1" applyAlignment="1">
      <alignment horizontal="center"/>
    </xf>
    <xf numFmtId="0" fontId="9" fillId="0" borderId="61" xfId="0" applyFont="1" applyBorder="1" applyAlignment="1">
      <alignment horizontal="center"/>
    </xf>
    <xf numFmtId="9" fontId="5" fillId="2" borderId="28" xfId="2" applyFont="1" applyFill="1" applyBorder="1" applyAlignment="1" applyProtection="1">
      <alignment horizontal="center" vertical="center"/>
    </xf>
    <xf numFmtId="9" fontId="5" fillId="2" borderId="29" xfId="2"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5" borderId="78" xfId="0" applyFont="1" applyFill="1" applyBorder="1" applyAlignment="1" applyProtection="1">
      <alignment horizontal="center" vertical="center" wrapText="1"/>
    </xf>
    <xf numFmtId="0" fontId="5" fillId="5" borderId="79" xfId="0" applyFont="1" applyFill="1" applyBorder="1" applyAlignment="1" applyProtection="1">
      <alignment horizontal="center" vertical="center" wrapText="1"/>
    </xf>
    <xf numFmtId="0" fontId="5" fillId="2" borderId="127" xfId="0" applyFont="1" applyFill="1" applyBorder="1" applyAlignment="1" applyProtection="1">
      <alignment horizontal="center" vertical="center"/>
      <protection locked="0"/>
    </xf>
    <xf numFmtId="0" fontId="5" fillId="2" borderId="126" xfId="0" applyFont="1" applyFill="1" applyBorder="1" applyAlignment="1" applyProtection="1">
      <alignment horizontal="center" vertical="center"/>
      <protection locked="0"/>
    </xf>
    <xf numFmtId="0" fontId="5" fillId="7" borderId="123" xfId="0" applyFont="1" applyFill="1" applyBorder="1" applyAlignment="1" applyProtection="1">
      <alignment horizontal="center" vertical="center"/>
    </xf>
    <xf numFmtId="0" fontId="5" fillId="7" borderId="126" xfId="0" applyFont="1" applyFill="1" applyBorder="1" applyAlignment="1" applyProtection="1">
      <alignment horizontal="center" vertical="center"/>
    </xf>
    <xf numFmtId="0" fontId="5" fillId="2" borderId="123" xfId="0" applyFont="1" applyFill="1" applyBorder="1" applyAlignment="1" applyProtection="1">
      <alignment horizontal="center" vertical="center"/>
      <protection locked="0"/>
    </xf>
    <xf numFmtId="0" fontId="5" fillId="7" borderId="124" xfId="0" applyFont="1" applyFill="1" applyBorder="1" applyAlignment="1" applyProtection="1">
      <alignment horizontal="center" vertical="center"/>
    </xf>
    <xf numFmtId="0" fontId="5" fillId="5" borderId="80" xfId="0" applyFont="1" applyFill="1" applyBorder="1" applyAlignment="1" applyProtection="1">
      <alignment horizontal="center" vertical="center" wrapText="1"/>
    </xf>
    <xf numFmtId="0" fontId="5" fillId="2" borderId="124"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xf>
    <xf numFmtId="9" fontId="5" fillId="7" borderId="186" xfId="2" applyFont="1" applyFill="1" applyBorder="1" applyAlignment="1" applyProtection="1">
      <alignment horizontal="center" vertical="center"/>
    </xf>
    <xf numFmtId="9" fontId="5" fillId="7" borderId="183" xfId="2" applyFont="1" applyFill="1" applyBorder="1" applyAlignment="1" applyProtection="1">
      <alignment horizontal="center" vertical="center"/>
    </xf>
    <xf numFmtId="9" fontId="5" fillId="7" borderId="184" xfId="2" applyFont="1" applyFill="1" applyBorder="1" applyAlignment="1" applyProtection="1">
      <alignment horizontal="center" vertical="center"/>
    </xf>
    <xf numFmtId="0" fontId="6" fillId="5" borderId="78" xfId="0" applyFont="1" applyFill="1" applyBorder="1" applyAlignment="1" applyProtection="1">
      <alignment horizontal="left" vertical="center" wrapText="1"/>
    </xf>
    <xf numFmtId="0" fontId="6" fillId="5" borderId="79" xfId="0" applyFont="1" applyFill="1" applyBorder="1" applyAlignment="1" applyProtection="1">
      <alignment horizontal="left" vertical="center" wrapText="1"/>
    </xf>
    <xf numFmtId="0" fontId="6" fillId="5" borderId="80" xfId="0" applyFont="1" applyFill="1" applyBorder="1" applyAlignment="1" applyProtection="1">
      <alignment horizontal="left" vertical="center" wrapText="1"/>
    </xf>
    <xf numFmtId="0" fontId="5" fillId="5" borderId="120" xfId="0" applyFont="1" applyFill="1" applyBorder="1" applyAlignment="1" applyProtection="1">
      <alignment horizontal="center" vertical="center" wrapText="1"/>
    </xf>
    <xf numFmtId="0" fontId="5" fillId="5" borderId="121" xfId="0" applyFont="1" applyFill="1" applyBorder="1" applyAlignment="1" applyProtection="1">
      <alignment horizontal="center" vertical="center" wrapText="1"/>
    </xf>
    <xf numFmtId="0" fontId="5" fillId="5" borderId="122" xfId="0" applyFont="1" applyFill="1" applyBorder="1" applyAlignment="1" applyProtection="1">
      <alignment horizontal="center" vertical="center" wrapText="1"/>
    </xf>
    <xf numFmtId="0" fontId="5" fillId="2" borderId="120" xfId="0" applyFont="1" applyFill="1" applyBorder="1" applyAlignment="1" applyProtection="1">
      <alignment horizontal="left" vertical="center" wrapText="1"/>
      <protection locked="0"/>
    </xf>
    <xf numFmtId="0" fontId="5" fillId="2" borderId="121" xfId="0" applyFont="1" applyFill="1" applyBorder="1" applyAlignment="1" applyProtection="1">
      <alignment horizontal="left" vertical="center" wrapText="1"/>
      <protection locked="0"/>
    </xf>
    <xf numFmtId="0" fontId="5" fillId="2" borderId="122" xfId="0" applyFont="1" applyFill="1" applyBorder="1" applyAlignment="1" applyProtection="1">
      <alignment horizontal="left" vertical="center" wrapText="1"/>
      <protection locked="0"/>
    </xf>
    <xf numFmtId="0" fontId="5" fillId="5" borderId="179" xfId="0" applyFont="1" applyFill="1" applyBorder="1" applyAlignment="1" applyProtection="1">
      <alignment horizontal="center" vertical="center" wrapText="1"/>
    </xf>
    <xf numFmtId="0" fontId="5" fillId="5" borderId="180" xfId="0" applyFont="1" applyFill="1" applyBorder="1" applyAlignment="1" applyProtection="1">
      <alignment horizontal="center" vertical="center" wrapText="1"/>
    </xf>
    <xf numFmtId="0" fontId="5" fillId="5" borderId="181" xfId="0" applyFont="1" applyFill="1" applyBorder="1" applyAlignment="1" applyProtection="1">
      <alignment horizontal="center" vertical="center" wrapText="1"/>
    </xf>
    <xf numFmtId="0" fontId="5" fillId="5" borderId="182" xfId="0" applyFont="1" applyFill="1" applyBorder="1" applyAlignment="1" applyProtection="1">
      <alignment horizontal="center" vertical="center" wrapText="1"/>
    </xf>
    <xf numFmtId="0" fontId="5" fillId="5" borderId="183" xfId="0" applyFont="1" applyFill="1" applyBorder="1" applyAlignment="1" applyProtection="1">
      <alignment horizontal="center" vertical="center" wrapText="1"/>
    </xf>
    <xf numFmtId="0" fontId="5" fillId="5" borderId="184" xfId="0" applyFont="1" applyFill="1" applyBorder="1" applyAlignment="1" applyProtection="1">
      <alignment horizontal="center" vertical="center" wrapText="1"/>
    </xf>
    <xf numFmtId="0" fontId="5" fillId="2" borderId="176" xfId="0" applyFont="1" applyFill="1" applyBorder="1" applyAlignment="1" applyProtection="1">
      <alignment horizontal="left" vertical="center" wrapText="1"/>
      <protection locked="0"/>
    </xf>
    <xf numFmtId="0" fontId="5" fillId="2" borderId="177" xfId="0" applyFont="1" applyFill="1" applyBorder="1" applyAlignment="1" applyProtection="1">
      <alignment horizontal="left" vertical="center" wrapText="1"/>
      <protection locked="0"/>
    </xf>
    <xf numFmtId="0" fontId="5" fillId="2" borderId="178" xfId="0" applyFont="1" applyFill="1" applyBorder="1" applyAlignment="1" applyProtection="1">
      <alignment horizontal="left" vertical="center" wrapText="1"/>
      <protection locked="0"/>
    </xf>
    <xf numFmtId="0" fontId="5" fillId="5" borderId="115" xfId="0" applyFont="1" applyFill="1" applyBorder="1" applyAlignment="1" applyProtection="1">
      <alignment horizontal="left" vertical="center" wrapText="1"/>
    </xf>
    <xf numFmtId="0" fontId="5" fillId="5" borderId="116" xfId="0" applyFont="1" applyFill="1" applyBorder="1" applyAlignment="1" applyProtection="1">
      <alignment horizontal="left" vertical="center" wrapText="1"/>
    </xf>
    <xf numFmtId="0" fontId="5" fillId="5" borderId="118" xfId="0" applyFont="1" applyFill="1" applyBorder="1" applyAlignment="1" applyProtection="1">
      <alignment horizontal="left" vertical="center" wrapText="1"/>
    </xf>
    <xf numFmtId="0" fontId="5" fillId="2" borderId="78" xfId="0" applyFont="1" applyFill="1" applyBorder="1" applyAlignment="1" applyProtection="1">
      <alignment horizontal="center" vertical="center"/>
      <protection locked="0"/>
    </xf>
    <xf numFmtId="0" fontId="5" fillId="2" borderId="79" xfId="0" applyFont="1" applyFill="1" applyBorder="1" applyAlignment="1" applyProtection="1">
      <alignment horizontal="center" vertical="center"/>
      <protection locked="0"/>
    </xf>
    <xf numFmtId="0" fontId="5" fillId="2" borderId="80" xfId="0" applyFont="1" applyFill="1" applyBorder="1" applyAlignment="1" applyProtection="1">
      <alignment horizontal="center" vertical="center"/>
      <protection locked="0"/>
    </xf>
    <xf numFmtId="0" fontId="5" fillId="2" borderId="120" xfId="0" applyFont="1" applyFill="1" applyBorder="1" applyAlignment="1" applyProtection="1">
      <alignment horizontal="center" vertical="center"/>
      <protection locked="0"/>
    </xf>
    <xf numFmtId="0" fontId="5" fillId="2" borderId="122" xfId="0" applyFont="1" applyFill="1" applyBorder="1" applyAlignment="1" applyProtection="1">
      <alignment horizontal="center" vertical="center"/>
      <protection locked="0"/>
    </xf>
    <xf numFmtId="0" fontId="5" fillId="5" borderId="128" xfId="0" applyFont="1" applyFill="1" applyBorder="1" applyAlignment="1" applyProtection="1">
      <alignment horizontal="center" vertical="center" wrapText="1"/>
    </xf>
    <xf numFmtId="0" fontId="5" fillId="5" borderId="78" xfId="0" applyFont="1" applyFill="1" applyBorder="1" applyAlignment="1" applyProtection="1">
      <alignment horizontal="left" vertical="center"/>
    </xf>
    <xf numFmtId="0" fontId="5" fillId="5" borderId="79" xfId="0" applyFont="1" applyFill="1" applyBorder="1" applyAlignment="1" applyProtection="1">
      <alignment horizontal="left" vertical="center"/>
    </xf>
    <xf numFmtId="0" fontId="5" fillId="2" borderId="128" xfId="0" applyFont="1" applyFill="1" applyBorder="1" applyAlignment="1" applyProtection="1">
      <alignment horizontal="center" vertical="center"/>
      <protection locked="0"/>
    </xf>
    <xf numFmtId="0" fontId="5" fillId="2" borderId="129" xfId="0" applyFont="1" applyFill="1" applyBorder="1" applyAlignment="1" applyProtection="1">
      <alignment horizontal="center" vertical="center"/>
      <protection locked="0"/>
    </xf>
    <xf numFmtId="164" fontId="5" fillId="7" borderId="120" xfId="0" applyNumberFormat="1" applyFont="1" applyFill="1" applyBorder="1" applyAlignment="1" applyProtection="1">
      <alignment horizontal="right" vertical="center"/>
    </xf>
    <xf numFmtId="0" fontId="5" fillId="7" borderId="121" xfId="0" applyFont="1" applyFill="1" applyBorder="1" applyAlignment="1" applyProtection="1">
      <alignment horizontal="right" vertical="center"/>
    </xf>
    <xf numFmtId="0" fontId="5" fillId="7" borderId="122" xfId="0" applyFont="1" applyFill="1" applyBorder="1" applyAlignment="1" applyProtection="1">
      <alignment horizontal="right" vertical="center"/>
    </xf>
    <xf numFmtId="0" fontId="5" fillId="7" borderId="120" xfId="0" applyFont="1" applyFill="1" applyBorder="1" applyAlignment="1" applyProtection="1">
      <alignment horizontal="left" vertical="center" wrapText="1"/>
    </xf>
    <xf numFmtId="0" fontId="5" fillId="7" borderId="121" xfId="0" applyFont="1" applyFill="1" applyBorder="1" applyAlignment="1" applyProtection="1">
      <alignment horizontal="left" vertical="center" wrapText="1"/>
    </xf>
    <xf numFmtId="0" fontId="5" fillId="7" borderId="128" xfId="0" applyFont="1" applyFill="1" applyBorder="1" applyAlignment="1" applyProtection="1">
      <alignment horizontal="left" vertical="center" wrapText="1"/>
    </xf>
    <xf numFmtId="164" fontId="5" fillId="2" borderId="120" xfId="0" applyNumberFormat="1" applyFont="1" applyFill="1" applyBorder="1" applyAlignment="1" applyProtection="1">
      <alignment horizontal="right" vertical="center"/>
      <protection locked="0"/>
    </xf>
    <xf numFmtId="164" fontId="5" fillId="2" borderId="128" xfId="0" applyNumberFormat="1" applyFont="1" applyFill="1" applyBorder="1" applyAlignment="1" applyProtection="1">
      <alignment horizontal="right" vertical="center"/>
      <protection locked="0"/>
    </xf>
    <xf numFmtId="0" fontId="5" fillId="7" borderId="122" xfId="0" applyFont="1" applyFill="1" applyBorder="1" applyAlignment="1" applyProtection="1">
      <alignment horizontal="left" vertical="center" wrapText="1"/>
    </xf>
    <xf numFmtId="0" fontId="5" fillId="7" borderId="128" xfId="0" applyFont="1" applyFill="1" applyBorder="1" applyAlignment="1" applyProtection="1">
      <alignment horizontal="right" vertical="center"/>
    </xf>
    <xf numFmtId="164" fontId="5" fillId="7" borderId="78" xfId="0" applyNumberFormat="1" applyFont="1" applyFill="1" applyBorder="1" applyAlignment="1" applyProtection="1">
      <alignment horizontal="right" vertical="center"/>
    </xf>
    <xf numFmtId="164" fontId="5" fillId="7" borderId="79" xfId="0" applyNumberFormat="1" applyFont="1" applyFill="1" applyBorder="1" applyAlignment="1" applyProtection="1">
      <alignment horizontal="right" vertical="center"/>
    </xf>
    <xf numFmtId="164" fontId="5" fillId="7" borderId="128" xfId="0" applyNumberFormat="1" applyFont="1" applyFill="1" applyBorder="1" applyAlignment="1" applyProtection="1">
      <alignment horizontal="right" vertical="center"/>
    </xf>
    <xf numFmtId="0" fontId="5" fillId="2" borderId="78" xfId="0" applyFont="1" applyFill="1" applyBorder="1" applyAlignment="1" applyProtection="1">
      <alignment horizontal="center" vertical="center" wrapText="1"/>
      <protection locked="0"/>
    </xf>
    <xf numFmtId="0" fontId="5" fillId="2" borderId="80" xfId="0" applyFont="1" applyFill="1" applyBorder="1" applyAlignment="1" applyProtection="1">
      <alignment horizontal="center" vertical="center" wrapText="1"/>
      <protection locked="0"/>
    </xf>
    <xf numFmtId="1" fontId="5" fillId="2" borderId="120" xfId="0" applyNumberFormat="1" applyFont="1" applyFill="1" applyBorder="1" applyAlignment="1" applyProtection="1">
      <alignment horizontal="right" vertical="center"/>
      <protection locked="0"/>
    </xf>
    <xf numFmtId="1" fontId="5" fillId="2" borderId="128" xfId="0" applyNumberFormat="1" applyFont="1" applyFill="1" applyBorder="1" applyAlignment="1" applyProtection="1">
      <alignment horizontal="right" vertical="center"/>
      <protection locked="0"/>
    </xf>
    <xf numFmtId="0" fontId="5" fillId="2" borderId="120" xfId="0" applyFont="1" applyFill="1" applyBorder="1" applyAlignment="1" applyProtection="1">
      <alignment horizontal="center" vertical="center" wrapText="1"/>
      <protection locked="0"/>
    </xf>
    <xf numFmtId="0" fontId="5" fillId="2" borderId="128" xfId="0" applyFont="1" applyFill="1" applyBorder="1" applyAlignment="1" applyProtection="1">
      <alignment horizontal="center" vertical="center" wrapText="1"/>
      <protection locked="0"/>
    </xf>
    <xf numFmtId="3" fontId="5" fillId="2" borderId="120" xfId="0" applyNumberFormat="1" applyFont="1" applyFill="1" applyBorder="1" applyAlignment="1" applyProtection="1">
      <alignment horizontal="center" vertical="center"/>
      <protection locked="0"/>
    </xf>
    <xf numFmtId="3" fontId="5" fillId="2" borderId="128" xfId="0" applyNumberFormat="1" applyFont="1" applyFill="1" applyBorder="1" applyAlignment="1" applyProtection="1">
      <alignment horizontal="center" vertical="center"/>
      <protection locked="0"/>
    </xf>
    <xf numFmtId="164" fontId="5" fillId="7" borderId="121" xfId="0" applyNumberFormat="1" applyFont="1" applyFill="1" applyBorder="1" applyAlignment="1" applyProtection="1">
      <alignment horizontal="right" vertical="center"/>
    </xf>
    <xf numFmtId="164" fontId="5" fillId="2" borderId="129" xfId="0" applyNumberFormat="1" applyFont="1" applyFill="1" applyBorder="1" applyAlignment="1" applyProtection="1">
      <alignment horizontal="right" vertical="center"/>
      <protection locked="0"/>
    </xf>
    <xf numFmtId="164" fontId="5" fillId="7" borderId="122" xfId="0" applyNumberFormat="1" applyFont="1" applyFill="1" applyBorder="1" applyAlignment="1" applyProtection="1">
      <alignment horizontal="right" vertical="center"/>
    </xf>
    <xf numFmtId="164" fontId="5" fillId="2" borderId="122" xfId="0" applyNumberFormat="1" applyFont="1" applyFill="1" applyBorder="1" applyAlignment="1" applyProtection="1">
      <alignment horizontal="right" vertical="center"/>
      <protection locked="0"/>
    </xf>
    <xf numFmtId="164" fontId="5" fillId="7" borderId="129" xfId="0" applyNumberFormat="1" applyFont="1" applyFill="1" applyBorder="1" applyAlignment="1" applyProtection="1">
      <alignment horizontal="right" vertical="center"/>
    </xf>
    <xf numFmtId="1" fontId="5" fillId="2" borderId="129" xfId="0" applyNumberFormat="1" applyFont="1" applyFill="1" applyBorder="1" applyAlignment="1" applyProtection="1">
      <alignment horizontal="right" vertical="center"/>
      <protection locked="0"/>
    </xf>
    <xf numFmtId="0" fontId="5" fillId="2" borderId="129" xfId="0" applyFont="1" applyFill="1" applyBorder="1" applyAlignment="1" applyProtection="1">
      <alignment horizontal="center" vertical="center" wrapText="1"/>
      <protection locked="0"/>
    </xf>
    <xf numFmtId="0" fontId="5" fillId="2" borderId="122" xfId="0" applyFont="1" applyFill="1" applyBorder="1" applyAlignment="1" applyProtection="1">
      <alignment horizontal="center" vertical="center" wrapText="1"/>
      <protection locked="0"/>
    </xf>
    <xf numFmtId="3" fontId="5" fillId="2" borderId="122" xfId="0" applyNumberFormat="1" applyFont="1" applyFill="1" applyBorder="1" applyAlignment="1" applyProtection="1">
      <alignment horizontal="center" vertical="center"/>
      <protection locked="0"/>
    </xf>
    <xf numFmtId="0" fontId="5" fillId="5" borderId="138" xfId="0" applyFont="1" applyFill="1" applyBorder="1" applyAlignment="1" applyProtection="1">
      <alignment horizontal="center" vertical="center" wrapText="1"/>
    </xf>
    <xf numFmtId="0" fontId="5" fillId="5" borderId="139" xfId="0" applyFont="1" applyFill="1" applyBorder="1" applyAlignment="1" applyProtection="1">
      <alignment horizontal="center" vertical="center" wrapText="1"/>
    </xf>
    <xf numFmtId="0" fontId="5" fillId="5" borderId="140" xfId="0" applyFont="1" applyFill="1" applyBorder="1" applyAlignment="1" applyProtection="1">
      <alignment horizontal="center" vertical="center" wrapText="1"/>
    </xf>
    <xf numFmtId="0" fontId="5" fillId="5" borderId="130" xfId="0" applyFont="1" applyFill="1" applyBorder="1" applyAlignment="1" applyProtection="1">
      <alignment horizontal="center" vertical="center" wrapText="1"/>
    </xf>
    <xf numFmtId="0" fontId="5" fillId="5" borderId="131" xfId="0" applyFont="1" applyFill="1" applyBorder="1" applyAlignment="1" applyProtection="1">
      <alignment horizontal="center" vertical="center" wrapText="1"/>
    </xf>
    <xf numFmtId="0" fontId="5" fillId="5" borderId="132" xfId="0" applyFont="1" applyFill="1" applyBorder="1" applyAlignment="1" applyProtection="1">
      <alignment horizontal="center" vertical="center" wrapText="1"/>
    </xf>
    <xf numFmtId="0" fontId="5" fillId="5" borderId="135" xfId="0" applyFont="1" applyFill="1" applyBorder="1" applyAlignment="1" applyProtection="1">
      <alignment horizontal="center" vertical="center" wrapText="1"/>
    </xf>
    <xf numFmtId="0" fontId="5" fillId="5" borderId="136" xfId="0" applyFont="1" applyFill="1" applyBorder="1" applyAlignment="1" applyProtection="1">
      <alignment horizontal="center" vertical="center" wrapText="1"/>
    </xf>
    <xf numFmtId="0" fontId="5" fillId="5" borderId="137" xfId="0" applyFont="1" applyFill="1" applyBorder="1" applyAlignment="1" applyProtection="1">
      <alignment horizontal="center" vertical="center" wrapText="1"/>
    </xf>
    <xf numFmtId="0" fontId="5" fillId="5" borderId="133" xfId="0" applyFont="1" applyFill="1" applyBorder="1" applyAlignment="1" applyProtection="1">
      <alignment horizontal="center" vertical="center" wrapText="1"/>
    </xf>
    <xf numFmtId="0" fontId="5" fillId="5" borderId="134" xfId="0" applyFont="1" applyFill="1" applyBorder="1" applyAlignment="1" applyProtection="1">
      <alignment horizontal="center" vertical="center" wrapText="1"/>
    </xf>
    <xf numFmtId="0" fontId="6" fillId="5" borderId="176" xfId="0" applyFont="1" applyFill="1" applyBorder="1" applyAlignment="1" applyProtection="1">
      <alignment horizontal="left" vertical="center" wrapText="1"/>
    </xf>
    <xf numFmtId="0" fontId="6" fillId="5" borderId="177" xfId="0" applyFont="1" applyFill="1" applyBorder="1" applyAlignment="1" applyProtection="1">
      <alignment horizontal="left" vertical="center" wrapText="1"/>
    </xf>
    <xf numFmtId="0" fontId="6" fillId="5" borderId="178" xfId="0" applyFont="1" applyFill="1" applyBorder="1" applyAlignment="1" applyProtection="1">
      <alignment horizontal="left" vertical="center" wrapText="1"/>
    </xf>
    <xf numFmtId="0" fontId="5" fillId="5" borderId="78" xfId="0" applyFont="1" applyFill="1" applyBorder="1" applyAlignment="1" applyProtection="1">
      <alignment horizontal="left" vertical="center" wrapText="1"/>
    </xf>
    <xf numFmtId="0" fontId="5" fillId="5" borderId="79" xfId="0" applyFont="1" applyFill="1" applyBorder="1" applyAlignment="1" applyProtection="1">
      <alignment horizontal="left" vertical="center" wrapText="1"/>
    </xf>
    <xf numFmtId="0" fontId="5" fillId="2" borderId="78" xfId="0" applyFont="1" applyFill="1" applyBorder="1" applyAlignment="1" applyProtection="1">
      <alignment horizontal="left" vertical="center" wrapText="1"/>
      <protection locked="0"/>
    </xf>
    <xf numFmtId="0" fontId="5" fillId="2" borderId="79" xfId="0" applyFont="1" applyFill="1" applyBorder="1" applyAlignment="1" applyProtection="1">
      <alignment horizontal="left" vertical="center" wrapText="1"/>
      <protection locked="0"/>
    </xf>
    <xf numFmtId="0" fontId="5" fillId="2" borderId="80" xfId="0" applyFont="1" applyFill="1" applyBorder="1" applyAlignment="1" applyProtection="1">
      <alignment horizontal="left" vertical="center" wrapText="1"/>
      <protection locked="0"/>
    </xf>
    <xf numFmtId="0" fontId="5" fillId="7" borderId="182" xfId="0" applyFont="1" applyFill="1" applyBorder="1" applyAlignment="1" applyProtection="1">
      <alignment horizontal="center" vertical="center"/>
    </xf>
    <xf numFmtId="0" fontId="5" fillId="7" borderId="183" xfId="0" applyFont="1" applyFill="1" applyBorder="1" applyAlignment="1" applyProtection="1">
      <alignment horizontal="center" vertical="center"/>
    </xf>
    <xf numFmtId="0" fontId="5" fillId="7" borderId="184" xfId="0" applyFont="1" applyFill="1" applyBorder="1" applyAlignment="1" applyProtection="1">
      <alignment horizontal="center" vertical="center"/>
    </xf>
    <xf numFmtId="10" fontId="5" fillId="7" borderId="186" xfId="2" applyNumberFormat="1" applyFont="1" applyFill="1" applyBorder="1" applyAlignment="1" applyProtection="1">
      <alignment horizontal="center" vertical="center"/>
    </xf>
    <xf numFmtId="10" fontId="5" fillId="7" borderId="183" xfId="2" applyNumberFormat="1" applyFont="1" applyFill="1" applyBorder="1" applyAlignment="1" applyProtection="1">
      <alignment horizontal="center" vertical="center"/>
    </xf>
    <xf numFmtId="10" fontId="5" fillId="7" borderId="185" xfId="2"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7" borderId="182" xfId="0" applyNumberFormat="1" applyFont="1" applyFill="1" applyBorder="1" applyAlignment="1" applyProtection="1">
      <alignment horizontal="center" vertical="center"/>
    </xf>
    <xf numFmtId="0" fontId="5" fillId="5" borderId="185" xfId="0" applyFont="1" applyFill="1" applyBorder="1" applyAlignment="1" applyProtection="1">
      <alignment horizontal="center" vertical="center" wrapText="1"/>
    </xf>
    <xf numFmtId="0" fontId="5" fillId="5" borderId="187" xfId="0" applyFont="1" applyFill="1" applyBorder="1" applyAlignment="1" applyProtection="1">
      <alignment horizontal="center" vertical="center" wrapText="1"/>
    </xf>
    <xf numFmtId="0" fontId="5" fillId="5" borderId="80" xfId="0" applyFont="1" applyFill="1" applyBorder="1" applyAlignment="1" applyProtection="1">
      <alignment horizontal="left" vertical="center"/>
    </xf>
    <xf numFmtId="0" fontId="5" fillId="5" borderId="120" xfId="0" applyFont="1" applyFill="1" applyBorder="1" applyAlignment="1" applyProtection="1">
      <alignment horizontal="center" vertical="center"/>
    </xf>
    <xf numFmtId="0" fontId="5" fillId="5" borderId="122" xfId="0" applyFont="1" applyFill="1" applyBorder="1" applyAlignment="1" applyProtection="1">
      <alignment horizontal="center" vertical="center"/>
    </xf>
    <xf numFmtId="164" fontId="5" fillId="2" borderId="123" xfId="0" applyNumberFormat="1" applyFont="1" applyFill="1" applyBorder="1" applyAlignment="1" applyProtection="1">
      <alignment horizontal="right" vertical="center"/>
      <protection locked="0"/>
    </xf>
    <xf numFmtId="164" fontId="5" fillId="2" borderId="125" xfId="0" applyNumberFormat="1" applyFont="1" applyFill="1" applyBorder="1" applyAlignment="1" applyProtection="1">
      <alignment horizontal="right" vertical="center"/>
      <protection locked="0"/>
    </xf>
    <xf numFmtId="164" fontId="5" fillId="2" borderId="126" xfId="0" applyNumberFormat="1" applyFont="1" applyFill="1" applyBorder="1" applyAlignment="1" applyProtection="1">
      <alignment horizontal="right" vertical="center"/>
      <protection locked="0"/>
    </xf>
    <xf numFmtId="0" fontId="5" fillId="5" borderId="123" xfId="0" applyFont="1" applyFill="1" applyBorder="1" applyAlignment="1" applyProtection="1">
      <alignment horizontal="center" vertical="center" wrapText="1"/>
    </xf>
    <xf numFmtId="0" fontId="5" fillId="5" borderId="125" xfId="0" applyFont="1" applyFill="1" applyBorder="1" applyAlignment="1" applyProtection="1">
      <alignment horizontal="center" vertical="center" wrapText="1"/>
    </xf>
    <xf numFmtId="0" fontId="5" fillId="5" borderId="124" xfId="0" applyFont="1" applyFill="1" applyBorder="1" applyAlignment="1" applyProtection="1">
      <alignment horizontal="center" vertical="center" wrapText="1"/>
    </xf>
    <xf numFmtId="164" fontId="5" fillId="2" borderId="124" xfId="0" applyNumberFormat="1" applyFont="1" applyFill="1" applyBorder="1" applyAlignment="1" applyProtection="1">
      <alignment horizontal="right" vertical="center"/>
      <protection locked="0"/>
    </xf>
    <xf numFmtId="10" fontId="5" fillId="5" borderId="78" xfId="2" applyNumberFormat="1" applyFont="1" applyFill="1" applyBorder="1" applyAlignment="1" applyProtection="1">
      <alignment horizontal="left" vertical="center" wrapText="1"/>
    </xf>
    <xf numFmtId="10" fontId="5" fillId="5" borderId="79" xfId="2" applyNumberFormat="1" applyFont="1" applyFill="1" applyBorder="1" applyAlignment="1" applyProtection="1">
      <alignment horizontal="left" vertical="center" wrapText="1"/>
    </xf>
    <xf numFmtId="10" fontId="5" fillId="5" borderId="80" xfId="2" applyNumberFormat="1" applyFont="1" applyFill="1" applyBorder="1" applyAlignment="1" applyProtection="1">
      <alignment horizontal="left" vertical="center" wrapText="1"/>
    </xf>
    <xf numFmtId="0" fontId="6" fillId="5" borderId="120" xfId="0" applyFont="1" applyFill="1" applyBorder="1" applyAlignment="1" applyProtection="1">
      <alignment horizontal="center" vertical="center" wrapText="1"/>
    </xf>
    <xf numFmtId="0" fontId="6" fillId="5" borderId="121" xfId="0" applyFont="1" applyFill="1" applyBorder="1" applyAlignment="1" applyProtection="1">
      <alignment horizontal="center" vertical="center" wrapText="1"/>
    </xf>
    <xf numFmtId="0" fontId="6" fillId="5" borderId="122" xfId="0" applyFont="1" applyFill="1" applyBorder="1" applyAlignment="1" applyProtection="1">
      <alignment horizontal="center" vertical="center" wrapText="1"/>
    </xf>
    <xf numFmtId="0" fontId="6" fillId="5" borderId="120" xfId="0" applyFont="1" applyFill="1" applyBorder="1" applyAlignment="1" applyProtection="1">
      <alignment horizontal="center" vertical="center"/>
    </xf>
    <xf numFmtId="0" fontId="6" fillId="5" borderId="121" xfId="0" applyFont="1" applyFill="1" applyBorder="1" applyAlignment="1" applyProtection="1">
      <alignment horizontal="center" vertical="center"/>
    </xf>
    <xf numFmtId="0" fontId="6" fillId="5" borderId="122" xfId="0" applyFont="1" applyFill="1" applyBorder="1" applyAlignment="1" applyProtection="1">
      <alignment horizontal="center" vertical="center"/>
    </xf>
    <xf numFmtId="0" fontId="6" fillId="5" borderId="78" xfId="0" applyFont="1" applyFill="1" applyBorder="1" applyAlignment="1" applyProtection="1">
      <alignment horizontal="center" vertical="center" wrapText="1"/>
    </xf>
    <xf numFmtId="0" fontId="6" fillId="5" borderId="79" xfId="0" applyFont="1" applyFill="1" applyBorder="1" applyAlignment="1" applyProtection="1">
      <alignment horizontal="center" vertical="center" wrapText="1"/>
    </xf>
    <xf numFmtId="0" fontId="6" fillId="5" borderId="80" xfId="0" applyFont="1" applyFill="1" applyBorder="1" applyAlignment="1" applyProtection="1">
      <alignment horizontal="center" vertical="center" wrapText="1"/>
    </xf>
    <xf numFmtId="0" fontId="6" fillId="5" borderId="78" xfId="0" applyFont="1" applyFill="1" applyBorder="1" applyAlignment="1" applyProtection="1">
      <alignment horizontal="center" vertical="center"/>
    </xf>
    <xf numFmtId="0" fontId="6" fillId="5" borderId="79" xfId="0" applyFont="1" applyFill="1" applyBorder="1" applyAlignment="1" applyProtection="1">
      <alignment horizontal="center" vertical="center"/>
    </xf>
    <xf numFmtId="0" fontId="6" fillId="5" borderId="80" xfId="0" applyFont="1" applyFill="1" applyBorder="1" applyAlignment="1" applyProtection="1">
      <alignment horizontal="center" vertical="center"/>
    </xf>
    <xf numFmtId="0" fontId="5" fillId="5" borderId="78" xfId="0" applyFont="1" applyFill="1" applyBorder="1" applyAlignment="1" applyProtection="1">
      <alignment horizontal="center" vertical="center"/>
    </xf>
    <xf numFmtId="0" fontId="5" fillId="5" borderId="79" xfId="0" applyFont="1" applyFill="1" applyBorder="1" applyAlignment="1" applyProtection="1">
      <alignment horizontal="center" vertical="center"/>
    </xf>
    <xf numFmtId="0" fontId="5" fillId="5" borderId="80" xfId="0" applyFont="1" applyFill="1" applyBorder="1" applyAlignment="1" applyProtection="1">
      <alignment horizontal="center" vertical="center"/>
    </xf>
    <xf numFmtId="0" fontId="6" fillId="5" borderId="115" xfId="0" applyFont="1" applyFill="1" applyBorder="1" applyAlignment="1" applyProtection="1">
      <alignment horizontal="left" vertical="center" wrapText="1"/>
    </xf>
    <xf numFmtId="0" fontId="6" fillId="5" borderId="116" xfId="0" applyFont="1" applyFill="1" applyBorder="1" applyAlignment="1" applyProtection="1">
      <alignment horizontal="left" vertical="center" wrapText="1"/>
    </xf>
    <xf numFmtId="0" fontId="6" fillId="5" borderId="117" xfId="0" applyFont="1" applyFill="1" applyBorder="1" applyAlignment="1" applyProtection="1">
      <alignment horizontal="left" vertical="center" wrapText="1"/>
    </xf>
    <xf numFmtId="0" fontId="5" fillId="7" borderId="78" xfId="0" applyNumberFormat="1" applyFont="1" applyFill="1" applyBorder="1" applyAlignment="1" applyProtection="1">
      <alignment horizontal="left" vertical="center" wrapText="1"/>
    </xf>
    <xf numFmtId="0" fontId="5" fillId="7" borderId="79" xfId="0" applyNumberFormat="1" applyFont="1" applyFill="1" applyBorder="1" applyAlignment="1" applyProtection="1">
      <alignment horizontal="left" vertical="center" wrapText="1"/>
    </xf>
    <xf numFmtId="0" fontId="5" fillId="7" borderId="80" xfId="0" applyNumberFormat="1" applyFont="1" applyFill="1" applyBorder="1" applyAlignment="1" applyProtection="1">
      <alignment horizontal="left" vertical="center" wrapText="1"/>
    </xf>
    <xf numFmtId="0" fontId="5" fillId="7" borderId="78" xfId="0" applyFont="1" applyFill="1" applyBorder="1" applyAlignment="1" applyProtection="1">
      <alignment horizontal="left" vertical="center" wrapText="1"/>
    </xf>
    <xf numFmtId="0" fontId="5" fillId="7" borderId="79" xfId="0" applyFont="1" applyFill="1" applyBorder="1" applyAlignment="1" applyProtection="1">
      <alignment horizontal="left" vertical="center" wrapText="1"/>
    </xf>
    <xf numFmtId="0" fontId="5" fillId="7" borderId="80" xfId="0" applyFont="1" applyFill="1" applyBorder="1" applyAlignment="1" applyProtection="1">
      <alignment horizontal="left" vertical="center" wrapText="1"/>
    </xf>
    <xf numFmtId="0" fontId="5" fillId="2" borderId="78" xfId="0" applyFont="1" applyFill="1" applyBorder="1" applyAlignment="1" applyProtection="1">
      <alignment horizontal="left" vertical="center"/>
      <protection locked="0"/>
    </xf>
    <xf numFmtId="0" fontId="5" fillId="2" borderId="79" xfId="0" applyFont="1" applyFill="1" applyBorder="1" applyAlignment="1" applyProtection="1">
      <alignment horizontal="left" vertical="center"/>
      <protection locked="0"/>
    </xf>
    <xf numFmtId="0" fontId="5" fillId="2" borderId="80" xfId="0" applyFont="1" applyFill="1" applyBorder="1" applyAlignment="1" applyProtection="1">
      <alignment horizontal="left" vertical="center"/>
      <protection locked="0"/>
    </xf>
    <xf numFmtId="0" fontId="5" fillId="2" borderId="78" xfId="0" applyFont="1" applyFill="1" applyBorder="1" applyAlignment="1" applyProtection="1">
      <alignment horizontal="right" vertical="center"/>
      <protection locked="0"/>
    </xf>
    <xf numFmtId="0" fontId="5" fillId="2" borderId="79" xfId="0" applyFont="1" applyFill="1" applyBorder="1" applyAlignment="1" applyProtection="1">
      <alignment horizontal="right" vertical="center"/>
      <protection locked="0"/>
    </xf>
    <xf numFmtId="0" fontId="5" fillId="2" borderId="80" xfId="0" applyFont="1" applyFill="1" applyBorder="1" applyAlignment="1" applyProtection="1">
      <alignment horizontal="right" vertical="center"/>
      <protection locked="0"/>
    </xf>
    <xf numFmtId="0" fontId="22" fillId="6" borderId="0" xfId="0" applyNumberFormat="1" applyFont="1" applyFill="1" applyBorder="1" applyAlignment="1" applyProtection="1">
      <alignment horizontal="left" vertical="center"/>
    </xf>
    <xf numFmtId="0" fontId="5" fillId="5" borderId="123" xfId="0" applyFont="1" applyFill="1" applyBorder="1" applyAlignment="1" applyProtection="1">
      <alignment horizontal="center" vertical="center"/>
    </xf>
    <xf numFmtId="0" fontId="5" fillId="5" borderId="125" xfId="0" applyFont="1" applyFill="1" applyBorder="1" applyAlignment="1" applyProtection="1">
      <alignment horizontal="center" vertical="center"/>
    </xf>
    <xf numFmtId="0" fontId="5" fillId="5" borderId="126" xfId="0" applyFont="1" applyFill="1" applyBorder="1" applyAlignment="1" applyProtection="1">
      <alignment horizontal="center" vertical="center"/>
    </xf>
    <xf numFmtId="0" fontId="5" fillId="5" borderId="137" xfId="0" applyFont="1" applyFill="1" applyBorder="1" applyAlignment="1" applyProtection="1">
      <alignment horizontal="center" vertical="center"/>
    </xf>
    <xf numFmtId="0" fontId="5" fillId="5" borderId="136" xfId="0" applyFont="1" applyFill="1" applyBorder="1" applyAlignment="1" applyProtection="1">
      <alignment horizontal="center" vertical="center"/>
    </xf>
    <xf numFmtId="0" fontId="5" fillId="5" borderId="121" xfId="0" applyFont="1" applyFill="1" applyBorder="1" applyAlignment="1" applyProtection="1">
      <alignment horizontal="center" vertical="center"/>
    </xf>
    <xf numFmtId="0" fontId="5" fillId="5" borderId="128" xfId="0" applyFont="1" applyFill="1" applyBorder="1" applyAlignment="1" applyProtection="1">
      <alignment horizontal="center" vertical="center"/>
    </xf>
    <xf numFmtId="0" fontId="5" fillId="2" borderId="115" xfId="0" applyFont="1" applyFill="1" applyBorder="1" applyAlignment="1" applyProtection="1">
      <alignment horizontal="left" vertical="center"/>
    </xf>
    <xf numFmtId="0" fontId="5" fillId="2" borderId="116" xfId="0" applyFont="1" applyFill="1" applyBorder="1" applyAlignment="1" applyProtection="1">
      <alignment horizontal="left" vertical="center"/>
    </xf>
    <xf numFmtId="0" fontId="5" fillId="2" borderId="118" xfId="0" applyFont="1" applyFill="1" applyBorder="1" applyAlignment="1" applyProtection="1">
      <alignment horizontal="left" vertical="center"/>
    </xf>
    <xf numFmtId="0" fontId="5" fillId="7" borderId="120" xfId="0" applyFont="1" applyFill="1" applyBorder="1" applyAlignment="1" applyProtection="1">
      <alignment horizontal="center" vertical="center" wrapText="1"/>
    </xf>
    <xf numFmtId="0" fontId="5" fillId="7" borderId="122" xfId="0" applyFont="1" applyFill="1" applyBorder="1" applyAlignment="1" applyProtection="1">
      <alignment horizontal="center" vertical="center" wrapText="1"/>
    </xf>
    <xf numFmtId="0" fontId="5" fillId="7" borderId="120" xfId="0" applyFont="1" applyFill="1" applyBorder="1" applyAlignment="1" applyProtection="1">
      <alignment horizontal="center" vertical="center"/>
    </xf>
    <xf numFmtId="0" fontId="5" fillId="7" borderId="122" xfId="0" applyFont="1" applyFill="1" applyBorder="1" applyAlignment="1" applyProtection="1">
      <alignment horizontal="center" vertical="center"/>
    </xf>
    <xf numFmtId="0" fontId="5" fillId="7" borderId="129" xfId="0" applyFont="1" applyFill="1" applyBorder="1" applyAlignment="1" applyProtection="1">
      <alignment horizontal="center" vertical="center"/>
    </xf>
    <xf numFmtId="0" fontId="5" fillId="7" borderId="128" xfId="0" applyFont="1" applyFill="1" applyBorder="1" applyAlignment="1" applyProtection="1">
      <alignment horizontal="center" vertical="center"/>
    </xf>
    <xf numFmtId="0" fontId="5" fillId="5" borderId="127" xfId="0" applyFont="1" applyFill="1" applyBorder="1" applyAlignment="1" applyProtection="1">
      <alignment horizontal="center" vertical="center" wrapText="1"/>
    </xf>
    <xf numFmtId="0" fontId="5" fillId="5" borderId="126" xfId="0" applyFont="1" applyFill="1" applyBorder="1" applyAlignment="1" applyProtection="1">
      <alignment horizontal="center" vertical="center" wrapText="1"/>
    </xf>
    <xf numFmtId="10" fontId="5" fillId="7" borderId="123" xfId="2" applyNumberFormat="1" applyFont="1" applyFill="1" applyBorder="1" applyAlignment="1" applyProtection="1">
      <alignment horizontal="center" vertical="center"/>
    </xf>
    <xf numFmtId="10" fontId="5" fillId="7" borderId="125" xfId="2" applyNumberFormat="1" applyFont="1" applyFill="1" applyBorder="1" applyAlignment="1" applyProtection="1">
      <alignment horizontal="center" vertical="center"/>
    </xf>
    <xf numFmtId="10" fontId="5" fillId="7" borderId="126" xfId="2" applyNumberFormat="1" applyFont="1" applyFill="1" applyBorder="1" applyAlignment="1" applyProtection="1">
      <alignment horizontal="center" vertical="center"/>
    </xf>
    <xf numFmtId="0" fontId="5" fillId="7" borderId="121" xfId="0" applyFont="1" applyFill="1" applyBorder="1" applyAlignment="1" applyProtection="1">
      <alignment horizontal="center" vertical="center"/>
    </xf>
    <xf numFmtId="0" fontId="5" fillId="7" borderId="129" xfId="0" applyFont="1" applyFill="1" applyBorder="1" applyAlignment="1" applyProtection="1">
      <alignment horizontal="left" vertical="center"/>
    </xf>
    <xf numFmtId="0" fontId="5" fillId="7" borderId="122" xfId="0" applyFont="1" applyFill="1" applyBorder="1" applyAlignment="1" applyProtection="1">
      <alignment horizontal="left" vertical="center"/>
    </xf>
    <xf numFmtId="0" fontId="5" fillId="7" borderId="129" xfId="0" applyFont="1" applyFill="1" applyBorder="1" applyAlignment="1" applyProtection="1">
      <alignment horizontal="right" vertical="center"/>
    </xf>
    <xf numFmtId="0" fontId="5" fillId="7" borderId="120" xfId="0" applyFont="1" applyFill="1" applyBorder="1" applyAlignment="1" applyProtection="1">
      <alignment horizontal="left" vertical="center"/>
    </xf>
    <xf numFmtId="164" fontId="5" fillId="2" borderId="121" xfId="0" applyNumberFormat="1" applyFont="1" applyFill="1" applyBorder="1" applyAlignment="1" applyProtection="1">
      <alignment horizontal="right" vertical="center"/>
      <protection locked="0"/>
    </xf>
    <xf numFmtId="0" fontId="5" fillId="7" borderId="129" xfId="0" applyFont="1" applyFill="1" applyBorder="1" applyAlignment="1" applyProtection="1">
      <alignment horizontal="center" vertical="center" wrapText="1"/>
    </xf>
    <xf numFmtId="0" fontId="5" fillId="7" borderId="121" xfId="0" applyFont="1" applyFill="1" applyBorder="1" applyAlignment="1" applyProtection="1">
      <alignment horizontal="center" vertical="center" wrapText="1"/>
    </xf>
    <xf numFmtId="10" fontId="5" fillId="7" borderId="129" xfId="2" applyNumberFormat="1" applyFont="1" applyFill="1" applyBorder="1" applyAlignment="1" applyProtection="1">
      <alignment horizontal="center" vertical="center"/>
    </xf>
    <xf numFmtId="10" fontId="5" fillId="7" borderId="121" xfId="2" applyNumberFormat="1" applyFont="1" applyFill="1" applyBorder="1" applyAlignment="1" applyProtection="1">
      <alignment horizontal="center" vertical="center"/>
    </xf>
    <xf numFmtId="10" fontId="5" fillId="7" borderId="128" xfId="2" applyNumberFormat="1" applyFont="1" applyFill="1" applyBorder="1" applyAlignment="1" applyProtection="1">
      <alignment horizontal="center" vertical="center"/>
    </xf>
    <xf numFmtId="10" fontId="5" fillId="7" borderId="120" xfId="2" applyNumberFormat="1" applyFont="1" applyFill="1" applyBorder="1" applyAlignment="1" applyProtection="1">
      <alignment horizontal="center" vertical="center"/>
    </xf>
    <xf numFmtId="0" fontId="5" fillId="2" borderId="120" xfId="0" applyFont="1" applyFill="1" applyBorder="1" applyAlignment="1" applyProtection="1">
      <alignment horizontal="left" vertical="center"/>
      <protection locked="0"/>
    </xf>
    <xf numFmtId="0" fontId="5" fillId="2" borderId="121" xfId="0" applyFont="1" applyFill="1" applyBorder="1" applyAlignment="1" applyProtection="1">
      <alignment horizontal="left" vertical="center"/>
      <protection locked="0"/>
    </xf>
    <xf numFmtId="0" fontId="5" fillId="2" borderId="122" xfId="0" applyFont="1" applyFill="1" applyBorder="1" applyAlignment="1" applyProtection="1">
      <alignment horizontal="left" vertical="center"/>
      <protection locked="0"/>
    </xf>
    <xf numFmtId="0" fontId="5" fillId="7" borderId="123" xfId="2" applyNumberFormat="1" applyFont="1" applyFill="1" applyBorder="1" applyAlignment="1" applyProtection="1">
      <alignment horizontal="center" vertical="center"/>
    </xf>
    <xf numFmtId="9" fontId="5" fillId="7" borderId="125" xfId="2" applyNumberFormat="1" applyFont="1" applyFill="1" applyBorder="1" applyAlignment="1" applyProtection="1">
      <alignment horizontal="center" vertical="center"/>
    </xf>
    <xf numFmtId="9" fontId="5" fillId="7" borderId="124" xfId="2" applyNumberFormat="1" applyFont="1" applyFill="1" applyBorder="1" applyAlignment="1" applyProtection="1">
      <alignment horizontal="center" vertical="center"/>
    </xf>
    <xf numFmtId="0" fontId="5" fillId="5" borderId="129" xfId="0" applyFont="1" applyFill="1" applyBorder="1" applyAlignment="1" applyProtection="1">
      <alignment horizontal="center" vertical="center" wrapText="1"/>
    </xf>
    <xf numFmtId="0" fontId="5" fillId="5" borderId="135" xfId="0" applyFont="1" applyFill="1" applyBorder="1" applyAlignment="1" applyProtection="1">
      <alignment horizontal="center" vertical="center"/>
    </xf>
    <xf numFmtId="14" fontId="2" fillId="2" borderId="73" xfId="0" applyNumberFormat="1" applyFont="1" applyFill="1" applyBorder="1" applyAlignment="1" applyProtection="1">
      <alignment horizontal="left" vertical="center"/>
      <protection locked="0"/>
    </xf>
    <xf numFmtId="0" fontId="2" fillId="2" borderId="115" xfId="0" applyFont="1" applyFill="1" applyBorder="1" applyAlignment="1" applyProtection="1">
      <alignment horizontal="left" vertical="center" wrapText="1"/>
      <protection locked="0"/>
    </xf>
    <xf numFmtId="0" fontId="2" fillId="2" borderId="118" xfId="0" applyFont="1" applyFill="1" applyBorder="1" applyAlignment="1" applyProtection="1">
      <alignment horizontal="left" vertical="center" wrapText="1"/>
      <protection locked="0"/>
    </xf>
    <xf numFmtId="0" fontId="3" fillId="5" borderId="154" xfId="0" applyFont="1" applyFill="1" applyBorder="1" applyAlignment="1">
      <alignment horizontal="center" vertical="center" wrapText="1"/>
    </xf>
    <xf numFmtId="0" fontId="3" fillId="5" borderId="152" xfId="0" applyFont="1" applyFill="1" applyBorder="1" applyAlignment="1">
      <alignment horizontal="center" vertical="center" wrapText="1"/>
    </xf>
    <xf numFmtId="0" fontId="3" fillId="5" borderId="155" xfId="0" applyFont="1" applyFill="1" applyBorder="1" applyAlignment="1">
      <alignment horizontal="center" vertical="center" wrapText="1"/>
    </xf>
    <xf numFmtId="0" fontId="3" fillId="5" borderId="153" xfId="0" applyFont="1" applyFill="1" applyBorder="1" applyAlignment="1">
      <alignment horizontal="center" vertical="center" wrapText="1"/>
    </xf>
    <xf numFmtId="0" fontId="2" fillId="2" borderId="115" xfId="0" applyFont="1" applyFill="1" applyBorder="1" applyAlignment="1" applyProtection="1">
      <alignment horizontal="center" vertical="center"/>
      <protection locked="0"/>
    </xf>
    <xf numFmtId="0" fontId="2" fillId="2" borderId="118" xfId="0" applyFont="1" applyFill="1" applyBorder="1" applyAlignment="1" applyProtection="1">
      <alignment horizontal="center" vertical="center"/>
      <protection locked="0"/>
    </xf>
    <xf numFmtId="0" fontId="3" fillId="5" borderId="78" xfId="0" applyFont="1" applyFill="1" applyBorder="1" applyAlignment="1">
      <alignment horizontal="left" vertical="center" wrapText="1"/>
    </xf>
    <xf numFmtId="0" fontId="3" fillId="5" borderId="79" xfId="0" applyFont="1" applyFill="1" applyBorder="1" applyAlignment="1">
      <alignment horizontal="left" vertical="center" wrapText="1"/>
    </xf>
    <xf numFmtId="0" fontId="3" fillId="5" borderId="80" xfId="0" applyFont="1" applyFill="1" applyBorder="1" applyAlignment="1">
      <alignment horizontal="left" vertical="center" wrapText="1"/>
    </xf>
    <xf numFmtId="0" fontId="2" fillId="7" borderId="115" xfId="0" applyFont="1" applyFill="1" applyBorder="1" applyAlignment="1">
      <alignment horizontal="left" vertical="center" wrapText="1"/>
    </xf>
    <xf numFmtId="0" fontId="2" fillId="7" borderId="116" xfId="0" applyFont="1" applyFill="1" applyBorder="1" applyAlignment="1">
      <alignment horizontal="left" vertical="center" wrapText="1"/>
    </xf>
    <xf numFmtId="0" fontId="2" fillId="7" borderId="118" xfId="0" applyFont="1" applyFill="1" applyBorder="1" applyAlignment="1">
      <alignment horizontal="left" vertical="center" wrapText="1"/>
    </xf>
    <xf numFmtId="0" fontId="3" fillId="5" borderId="115" xfId="0" applyFont="1" applyFill="1" applyBorder="1" applyAlignment="1">
      <alignment horizontal="center" vertical="center" wrapText="1"/>
    </xf>
    <xf numFmtId="0" fontId="3" fillId="5" borderId="116" xfId="0" applyFont="1" applyFill="1" applyBorder="1" applyAlignment="1">
      <alignment horizontal="center" vertical="center" wrapText="1"/>
    </xf>
    <xf numFmtId="0" fontId="3" fillId="5" borderId="117" xfId="0" applyFont="1" applyFill="1" applyBorder="1" applyAlignment="1">
      <alignment horizontal="center" vertical="center" wrapText="1"/>
    </xf>
    <xf numFmtId="0" fontId="2" fillId="7" borderId="119" xfId="0" applyFont="1" applyFill="1" applyBorder="1" applyAlignment="1">
      <alignment horizontal="left" vertical="center" wrapText="1"/>
    </xf>
    <xf numFmtId="0" fontId="2" fillId="7" borderId="117" xfId="0" applyFont="1" applyFill="1" applyBorder="1" applyAlignment="1">
      <alignment horizontal="left" vertical="center" wrapText="1"/>
    </xf>
    <xf numFmtId="0" fontId="22" fillId="6" borderId="78" xfId="0" applyNumberFormat="1" applyFont="1" applyFill="1" applyBorder="1" applyAlignment="1">
      <alignment horizontal="left" vertical="center"/>
    </xf>
    <xf numFmtId="0" fontId="22" fillId="6" borderId="79" xfId="0" applyNumberFormat="1" applyFont="1" applyFill="1" applyBorder="1" applyAlignment="1">
      <alignment horizontal="left" vertical="center"/>
    </xf>
    <xf numFmtId="0" fontId="22" fillId="6" borderId="80" xfId="0" applyNumberFormat="1" applyFont="1" applyFill="1" applyBorder="1" applyAlignment="1">
      <alignment horizontal="left" vertical="center"/>
    </xf>
    <xf numFmtId="0" fontId="3" fillId="5" borderId="118" xfId="0" applyFont="1" applyFill="1" applyBorder="1" applyAlignment="1">
      <alignment horizontal="center" vertical="center" wrapText="1"/>
    </xf>
    <xf numFmtId="0" fontId="3" fillId="5" borderId="150" xfId="0" applyFont="1" applyFill="1" applyBorder="1" applyAlignment="1">
      <alignment horizontal="center" vertical="center" wrapText="1"/>
    </xf>
    <xf numFmtId="0" fontId="3" fillId="5" borderId="151" xfId="0" applyFont="1" applyFill="1" applyBorder="1" applyAlignment="1">
      <alignment horizontal="center" vertical="center" wrapText="1"/>
    </xf>
    <xf numFmtId="0" fontId="3" fillId="5" borderId="144" xfId="0" applyFont="1" applyFill="1" applyBorder="1" applyAlignment="1">
      <alignment horizontal="center" vertical="center" wrapText="1"/>
    </xf>
    <xf numFmtId="0" fontId="3" fillId="5" borderId="145" xfId="0" applyFont="1" applyFill="1" applyBorder="1" applyAlignment="1">
      <alignment horizontal="center" vertical="center" wrapText="1"/>
    </xf>
    <xf numFmtId="0" fontId="3" fillId="5" borderId="156" xfId="0" applyFont="1" applyFill="1" applyBorder="1" applyAlignment="1">
      <alignment horizontal="center" vertical="center" wrapText="1"/>
    </xf>
    <xf numFmtId="0" fontId="3" fillId="5" borderId="146" xfId="0" applyFont="1" applyFill="1" applyBorder="1" applyAlignment="1">
      <alignment horizontal="center" vertical="center" wrapText="1"/>
    </xf>
    <xf numFmtId="0" fontId="2" fillId="2" borderId="116" xfId="0" applyFont="1" applyFill="1" applyBorder="1" applyAlignment="1" applyProtection="1">
      <alignment horizontal="left" vertical="center" wrapText="1"/>
      <protection locked="0"/>
    </xf>
    <xf numFmtId="0" fontId="2" fillId="2" borderId="119" xfId="0" applyFont="1" applyFill="1" applyBorder="1" applyAlignment="1" applyProtection="1">
      <alignment horizontal="left" vertical="center" wrapText="1"/>
      <protection locked="0"/>
    </xf>
    <xf numFmtId="0" fontId="2" fillId="2" borderId="117" xfId="0" applyFont="1" applyFill="1" applyBorder="1" applyAlignment="1" applyProtection="1">
      <alignment horizontal="left" vertical="center" wrapText="1"/>
      <protection locked="0"/>
    </xf>
    <xf numFmtId="2" fontId="2" fillId="5" borderId="73" xfId="0" applyNumberFormat="1" applyFont="1" applyFill="1" applyBorder="1" applyAlignment="1">
      <alignment horizontal="center" vertical="center"/>
    </xf>
    <xf numFmtId="0" fontId="2" fillId="5" borderId="75" xfId="0" applyFont="1" applyFill="1" applyBorder="1" applyAlignment="1">
      <alignment horizontal="center" vertical="center"/>
    </xf>
    <xf numFmtId="2" fontId="2" fillId="7" borderId="88" xfId="0" applyNumberFormat="1" applyFont="1" applyFill="1" applyBorder="1" applyAlignment="1">
      <alignment horizontal="center" vertical="center" wrapText="1"/>
    </xf>
    <xf numFmtId="0" fontId="2" fillId="7" borderId="89" xfId="0" applyFont="1" applyFill="1" applyBorder="1" applyAlignment="1">
      <alignment horizontal="center" vertical="center" wrapText="1"/>
    </xf>
    <xf numFmtId="0" fontId="2" fillId="7" borderId="90" xfId="0" applyFont="1" applyFill="1" applyBorder="1" applyAlignment="1">
      <alignment horizontal="center" vertical="center" wrapText="1"/>
    </xf>
    <xf numFmtId="0" fontId="2" fillId="7" borderId="10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110" xfId="0" applyFont="1" applyFill="1" applyBorder="1" applyAlignment="1">
      <alignment horizontal="center" vertical="center" wrapText="1"/>
    </xf>
    <xf numFmtId="0" fontId="2" fillId="7" borderId="91"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2" borderId="150" xfId="0" applyFont="1" applyFill="1" applyBorder="1" applyAlignment="1" applyProtection="1">
      <alignment horizontal="center" vertical="center"/>
      <protection locked="0"/>
    </xf>
    <xf numFmtId="0" fontId="2" fillId="2" borderId="152" xfId="0" applyFont="1" applyFill="1" applyBorder="1" applyAlignment="1" applyProtection="1">
      <alignment horizontal="center" vertical="center"/>
      <protection locked="0"/>
    </xf>
    <xf numFmtId="0" fontId="2" fillId="2" borderId="144" xfId="0" applyFont="1" applyFill="1" applyBorder="1" applyAlignment="1" applyProtection="1">
      <alignment horizontal="center" vertical="center"/>
      <protection locked="0"/>
    </xf>
    <xf numFmtId="0" fontId="2" fillId="2" borderId="153" xfId="0" applyFont="1" applyFill="1" applyBorder="1" applyAlignment="1" applyProtection="1">
      <alignment horizontal="center" vertical="center"/>
      <protection locked="0"/>
    </xf>
    <xf numFmtId="0" fontId="2" fillId="5" borderId="119" xfId="0" applyFont="1" applyFill="1" applyBorder="1" applyAlignment="1">
      <alignment horizontal="center" vertical="center" wrapText="1"/>
    </xf>
    <xf numFmtId="0" fontId="2" fillId="5" borderId="116" xfId="0" applyFont="1" applyFill="1" applyBorder="1" applyAlignment="1">
      <alignment horizontal="center" vertical="center" wrapText="1"/>
    </xf>
    <xf numFmtId="0" fontId="2" fillId="5" borderId="118" xfId="0" applyFont="1" applyFill="1" applyBorder="1" applyAlignment="1">
      <alignment horizontal="center" vertical="center" wrapText="1"/>
    </xf>
    <xf numFmtId="0" fontId="2" fillId="2" borderId="169" xfId="0" applyFont="1" applyFill="1" applyBorder="1" applyAlignment="1" applyProtection="1">
      <alignment horizontal="left" vertical="center" wrapText="1"/>
      <protection locked="0"/>
    </xf>
    <xf numFmtId="0" fontId="2" fillId="2" borderId="158" xfId="0" applyFont="1" applyFill="1" applyBorder="1" applyAlignment="1" applyProtection="1">
      <alignment horizontal="left" vertical="center" wrapText="1"/>
      <protection locked="0"/>
    </xf>
    <xf numFmtId="0" fontId="2" fillId="2" borderId="167" xfId="0" applyFont="1" applyFill="1" applyBorder="1" applyAlignment="1" applyProtection="1">
      <alignment horizontal="left" vertical="center" wrapText="1"/>
      <protection locked="0"/>
    </xf>
    <xf numFmtId="0" fontId="2" fillId="2" borderId="169" xfId="0" applyFont="1" applyFill="1" applyBorder="1" applyAlignment="1" applyProtection="1">
      <alignment horizontal="center" vertical="center" wrapText="1"/>
      <protection locked="0"/>
    </xf>
    <xf numFmtId="0" fontId="2" fillId="2" borderId="167" xfId="0" applyFont="1" applyFill="1" applyBorder="1" applyAlignment="1" applyProtection="1">
      <alignment horizontal="center" vertical="center" wrapText="1"/>
      <protection locked="0"/>
    </xf>
    <xf numFmtId="0" fontId="2" fillId="7" borderId="150" xfId="0" applyFont="1" applyFill="1" applyBorder="1" applyAlignment="1">
      <alignment horizontal="left" vertical="center" wrapText="1"/>
    </xf>
    <xf numFmtId="0" fontId="2" fillId="7" borderId="151" xfId="0" applyFont="1" applyFill="1" applyBorder="1" applyAlignment="1">
      <alignment horizontal="left" vertical="center" wrapText="1"/>
    </xf>
    <xf numFmtId="0" fontId="2" fillId="7" borderId="152" xfId="0" applyFont="1" applyFill="1" applyBorder="1" applyAlignment="1">
      <alignment horizontal="left" vertical="center" wrapText="1"/>
    </xf>
    <xf numFmtId="0" fontId="2" fillId="7" borderId="144" xfId="0" applyFont="1" applyFill="1" applyBorder="1" applyAlignment="1">
      <alignment horizontal="left" vertical="center" wrapText="1"/>
    </xf>
    <xf numFmtId="0" fontId="2" fillId="7" borderId="145" xfId="0" applyFont="1" applyFill="1" applyBorder="1" applyAlignment="1">
      <alignment horizontal="left" vertical="center" wrapText="1"/>
    </xf>
    <xf numFmtId="0" fontId="2" fillId="7" borderId="153" xfId="0" applyFont="1" applyFill="1" applyBorder="1" applyAlignment="1">
      <alignment horizontal="left" vertical="center" wrapText="1"/>
    </xf>
    <xf numFmtId="10" fontId="3" fillId="5" borderId="115" xfId="2" applyNumberFormat="1" applyFont="1" applyFill="1" applyBorder="1" applyAlignment="1">
      <alignment horizontal="center" vertical="center" wrapText="1"/>
    </xf>
    <xf numFmtId="10" fontId="3" fillId="5" borderId="118" xfId="2" applyNumberFormat="1" applyFont="1" applyFill="1" applyBorder="1" applyAlignment="1">
      <alignment horizontal="center" vertical="center" wrapText="1"/>
    </xf>
    <xf numFmtId="0" fontId="3" fillId="5" borderId="115" xfId="0" applyFont="1" applyFill="1" applyBorder="1" applyAlignment="1">
      <alignment horizontal="left" vertical="center" wrapText="1"/>
    </xf>
    <xf numFmtId="0" fontId="3" fillId="5" borderId="116" xfId="0" applyFont="1" applyFill="1" applyBorder="1" applyAlignment="1">
      <alignment horizontal="left" vertical="center" wrapText="1"/>
    </xf>
    <xf numFmtId="0" fontId="3" fillId="5" borderId="117" xfId="0" applyFont="1" applyFill="1" applyBorder="1" applyAlignment="1">
      <alignment horizontal="left" vertical="center" wrapText="1"/>
    </xf>
    <xf numFmtId="0" fontId="2" fillId="2" borderId="154" xfId="0" applyFont="1" applyFill="1" applyBorder="1" applyAlignment="1" applyProtection="1">
      <alignment horizontal="left" vertical="center" wrapText="1"/>
      <protection locked="0"/>
    </xf>
    <xf numFmtId="0" fontId="2" fillId="2" borderId="151" xfId="0" applyFont="1" applyFill="1" applyBorder="1" applyAlignment="1" applyProtection="1">
      <alignment horizontal="left" vertical="center" wrapText="1"/>
      <protection locked="0"/>
    </xf>
    <xf numFmtId="0" fontId="2" fillId="2" borderId="152" xfId="0" applyFont="1" applyFill="1" applyBorder="1" applyAlignment="1" applyProtection="1">
      <alignment horizontal="left" vertical="center" wrapText="1"/>
      <protection locked="0"/>
    </xf>
    <xf numFmtId="0" fontId="2" fillId="2" borderId="155" xfId="0" applyFont="1" applyFill="1" applyBorder="1" applyAlignment="1" applyProtection="1">
      <alignment horizontal="left" vertical="center" wrapText="1"/>
      <protection locked="0"/>
    </xf>
    <xf numFmtId="0" fontId="2" fillId="2" borderId="145" xfId="0" applyFont="1" applyFill="1" applyBorder="1" applyAlignment="1" applyProtection="1">
      <alignment horizontal="left" vertical="center" wrapText="1"/>
      <protection locked="0"/>
    </xf>
    <xf numFmtId="0" fontId="2" fillId="2" borderId="153" xfId="0" applyFont="1" applyFill="1" applyBorder="1" applyAlignment="1" applyProtection="1">
      <alignment horizontal="left" vertical="center" wrapText="1"/>
      <protection locked="0"/>
    </xf>
    <xf numFmtId="0" fontId="2" fillId="5" borderId="115" xfId="0" applyFont="1" applyFill="1" applyBorder="1" applyAlignment="1">
      <alignment horizontal="center" vertical="center" wrapText="1"/>
    </xf>
    <xf numFmtId="0" fontId="2" fillId="2" borderId="150" xfId="0" applyFont="1" applyFill="1" applyBorder="1" applyAlignment="1" applyProtection="1">
      <alignment horizontal="center" vertical="center" wrapText="1"/>
      <protection locked="0"/>
    </xf>
    <xf numFmtId="0" fontId="2" fillId="2" borderId="152" xfId="0" applyFont="1" applyFill="1" applyBorder="1" applyAlignment="1" applyProtection="1">
      <alignment horizontal="center" vertical="center" wrapText="1"/>
      <protection locked="0"/>
    </xf>
    <xf numFmtId="0" fontId="2" fillId="2" borderId="144" xfId="0" applyFont="1" applyFill="1" applyBorder="1" applyAlignment="1" applyProtection="1">
      <alignment horizontal="center" vertical="center" wrapText="1"/>
      <protection locked="0"/>
    </xf>
    <xf numFmtId="0" fontId="2" fillId="2" borderId="153" xfId="0" applyFont="1" applyFill="1" applyBorder="1" applyAlignment="1" applyProtection="1">
      <alignment horizontal="center" vertical="center" wrapText="1"/>
      <protection locked="0"/>
    </xf>
    <xf numFmtId="0" fontId="2" fillId="2" borderId="154" xfId="0" applyFont="1" applyFill="1" applyBorder="1" applyAlignment="1" applyProtection="1">
      <alignment horizontal="center" vertical="center"/>
      <protection locked="0"/>
    </xf>
    <xf numFmtId="0" fontId="2" fillId="2" borderId="155" xfId="0" applyFont="1" applyFill="1" applyBorder="1" applyAlignment="1" applyProtection="1">
      <alignment horizontal="center" vertical="center"/>
      <protection locked="0"/>
    </xf>
    <xf numFmtId="0" fontId="2" fillId="2" borderId="170" xfId="0" applyFont="1" applyFill="1" applyBorder="1" applyAlignment="1" applyProtection="1">
      <alignment horizontal="center" vertical="center" wrapText="1"/>
      <protection locked="0"/>
    </xf>
    <xf numFmtId="0" fontId="2" fillId="5" borderId="78" xfId="0" applyFont="1" applyFill="1" applyBorder="1" applyAlignment="1">
      <alignment horizontal="center" vertical="center" wrapText="1"/>
    </xf>
    <xf numFmtId="0" fontId="2" fillId="5" borderId="79" xfId="0" applyFont="1" applyFill="1" applyBorder="1" applyAlignment="1">
      <alignment horizontal="center" vertical="center" wrapText="1"/>
    </xf>
    <xf numFmtId="0" fontId="2" fillId="5" borderId="80" xfId="0" applyFont="1" applyFill="1" applyBorder="1" applyAlignment="1">
      <alignment horizontal="center" vertical="center" wrapText="1"/>
    </xf>
    <xf numFmtId="0" fontId="2" fillId="7" borderId="119" xfId="0" applyFont="1" applyFill="1" applyBorder="1" applyAlignment="1">
      <alignment horizontal="left" vertical="center"/>
    </xf>
    <xf numFmtId="0" fontId="2" fillId="7" borderId="117" xfId="0" applyFont="1" applyFill="1" applyBorder="1" applyAlignment="1">
      <alignment horizontal="left" vertical="center"/>
    </xf>
    <xf numFmtId="0" fontId="2" fillId="2" borderId="116" xfId="0" applyFont="1" applyFill="1" applyBorder="1" applyAlignment="1" applyProtection="1">
      <alignment horizontal="center" vertical="center"/>
      <protection locked="0"/>
    </xf>
    <xf numFmtId="0" fontId="2" fillId="7" borderId="154" xfId="0" applyFont="1" applyFill="1" applyBorder="1" applyAlignment="1" applyProtection="1">
      <alignment horizontal="left" vertical="center" wrapText="1"/>
      <protection locked="0"/>
    </xf>
    <xf numFmtId="0" fontId="2" fillId="7" borderId="151" xfId="0" applyFont="1" applyFill="1" applyBorder="1" applyAlignment="1" applyProtection="1">
      <alignment horizontal="left" vertical="center" wrapText="1"/>
      <protection locked="0"/>
    </xf>
    <xf numFmtId="0" fontId="2" fillId="7" borderId="156" xfId="0" applyFont="1" applyFill="1" applyBorder="1" applyAlignment="1" applyProtection="1">
      <alignment horizontal="left" vertical="center" wrapText="1"/>
      <protection locked="0"/>
    </xf>
    <xf numFmtId="0" fontId="2" fillId="7" borderId="155" xfId="0" applyFont="1" applyFill="1" applyBorder="1" applyAlignment="1" applyProtection="1">
      <alignment horizontal="left" vertical="center" wrapText="1"/>
      <protection locked="0"/>
    </xf>
    <xf numFmtId="0" fontId="2" fillId="7" borderId="145" xfId="0" applyFont="1" applyFill="1" applyBorder="1" applyAlignment="1" applyProtection="1">
      <alignment horizontal="left" vertical="center" wrapText="1"/>
      <protection locked="0"/>
    </xf>
    <xf numFmtId="0" fontId="2" fillId="7" borderId="146" xfId="0" applyFont="1" applyFill="1" applyBorder="1" applyAlignment="1" applyProtection="1">
      <alignment horizontal="left" vertical="center" wrapText="1"/>
      <protection locked="0"/>
    </xf>
    <xf numFmtId="0" fontId="2" fillId="2" borderId="154" xfId="0" applyFont="1" applyFill="1" applyBorder="1" applyAlignment="1" applyProtection="1">
      <alignment horizontal="center" vertical="center" wrapText="1"/>
      <protection locked="0"/>
    </xf>
    <xf numFmtId="0" fontId="2" fillId="2" borderId="155" xfId="0" applyFont="1" applyFill="1" applyBorder="1" applyAlignment="1" applyProtection="1">
      <alignment horizontal="center" vertical="center" wrapText="1"/>
      <protection locked="0"/>
    </xf>
    <xf numFmtId="0" fontId="2" fillId="7" borderId="168" xfId="0" applyFont="1" applyFill="1" applyBorder="1" applyAlignment="1">
      <alignment horizontal="left" vertical="center"/>
    </xf>
    <xf numFmtId="0" fontId="2" fillId="7" borderId="165" xfId="0" applyFont="1" applyFill="1" applyBorder="1" applyAlignment="1">
      <alignment horizontal="left" vertical="center"/>
    </xf>
    <xf numFmtId="0" fontId="2" fillId="5" borderId="115" xfId="0" applyFont="1" applyFill="1" applyBorder="1" applyAlignment="1">
      <alignment horizontal="center" vertical="center"/>
    </xf>
    <xf numFmtId="0" fontId="2" fillId="5" borderId="116" xfId="0" applyFont="1" applyFill="1" applyBorder="1" applyAlignment="1">
      <alignment horizontal="center" vertical="center"/>
    </xf>
    <xf numFmtId="0" fontId="2" fillId="5" borderId="118" xfId="0" applyFont="1" applyFill="1" applyBorder="1" applyAlignment="1">
      <alignment horizontal="center" vertical="center"/>
    </xf>
    <xf numFmtId="10" fontId="2" fillId="7" borderId="115" xfId="2" applyNumberFormat="1" applyFont="1" applyFill="1" applyBorder="1" applyAlignment="1">
      <alignment horizontal="center" vertical="center" wrapText="1"/>
    </xf>
    <xf numFmtId="10" fontId="2" fillId="7" borderId="118" xfId="2" applyNumberFormat="1" applyFont="1" applyFill="1" applyBorder="1" applyAlignment="1">
      <alignment horizontal="center" vertical="center" wrapText="1"/>
    </xf>
    <xf numFmtId="0" fontId="3" fillId="5" borderId="73" xfId="0" applyFont="1" applyFill="1" applyBorder="1" applyAlignment="1">
      <alignment horizontal="left" vertical="center" wrapText="1"/>
    </xf>
    <xf numFmtId="0" fontId="3" fillId="5" borderId="74" xfId="0" applyFont="1" applyFill="1" applyBorder="1" applyAlignment="1">
      <alignment horizontal="left" vertical="center" wrapText="1"/>
    </xf>
    <xf numFmtId="0" fontId="3" fillId="5" borderId="76" xfId="0" applyFont="1" applyFill="1" applyBorder="1" applyAlignment="1">
      <alignment horizontal="left" vertical="center" wrapText="1"/>
    </xf>
    <xf numFmtId="10" fontId="2" fillId="7" borderId="119" xfId="2" applyNumberFormat="1" applyFont="1" applyFill="1" applyBorder="1" applyAlignment="1">
      <alignment horizontal="center" vertical="center" wrapText="1"/>
    </xf>
    <xf numFmtId="0" fontId="3" fillId="5" borderId="118" xfId="0" applyFont="1" applyFill="1" applyBorder="1" applyAlignment="1">
      <alignment horizontal="left" vertical="center" wrapText="1"/>
    </xf>
    <xf numFmtId="10" fontId="3" fillId="5" borderId="119" xfId="2" applyNumberFormat="1" applyFont="1" applyFill="1" applyBorder="1" applyAlignment="1">
      <alignment horizontal="center" vertical="center" wrapText="1"/>
    </xf>
    <xf numFmtId="0" fontId="2" fillId="2" borderId="156" xfId="0" applyFont="1" applyFill="1" applyBorder="1" applyAlignment="1" applyProtection="1">
      <alignment horizontal="center" vertical="center" wrapText="1"/>
      <protection locked="0"/>
    </xf>
    <xf numFmtId="0" fontId="2" fillId="2" borderId="146" xfId="0" applyFont="1" applyFill="1" applyBorder="1" applyAlignment="1" applyProtection="1">
      <alignment horizontal="center" vertical="center" wrapText="1"/>
      <protection locked="0"/>
    </xf>
    <xf numFmtId="0" fontId="2" fillId="7" borderId="78" xfId="0" applyFont="1" applyFill="1" applyBorder="1" applyAlignment="1">
      <alignment horizontal="left" vertical="center" wrapText="1"/>
    </xf>
    <xf numFmtId="0" fontId="2" fillId="7" borderId="79" xfId="0" applyFont="1" applyFill="1" applyBorder="1" applyAlignment="1">
      <alignment horizontal="left" vertical="center" wrapText="1"/>
    </xf>
    <xf numFmtId="0" fontId="2" fillId="7" borderId="80" xfId="0" applyFont="1" applyFill="1" applyBorder="1" applyAlignment="1">
      <alignment horizontal="left" vertical="center" wrapText="1"/>
    </xf>
    <xf numFmtId="0" fontId="3" fillId="5" borderId="94" xfId="0" applyFont="1" applyFill="1" applyBorder="1" applyAlignment="1">
      <alignment horizontal="center" vertical="center"/>
    </xf>
    <xf numFmtId="0" fontId="3" fillId="5" borderId="114" xfId="0" applyFont="1" applyFill="1" applyBorder="1" applyAlignment="1">
      <alignment horizontal="center" vertical="center"/>
    </xf>
    <xf numFmtId="0" fontId="3" fillId="5" borderId="95" xfId="0" applyFont="1" applyFill="1" applyBorder="1" applyAlignment="1">
      <alignment horizontal="center" vertical="center"/>
    </xf>
    <xf numFmtId="0" fontId="22" fillId="6" borderId="115" xfId="0" applyNumberFormat="1" applyFont="1" applyFill="1" applyBorder="1" applyAlignment="1">
      <alignment horizontal="left" vertical="center"/>
    </xf>
    <xf numFmtId="0" fontId="22" fillId="6" borderId="116" xfId="0" applyNumberFormat="1" applyFont="1" applyFill="1" applyBorder="1" applyAlignment="1">
      <alignment horizontal="left" vertical="center"/>
    </xf>
    <xf numFmtId="0" fontId="22" fillId="6" borderId="118" xfId="0" applyNumberFormat="1" applyFont="1" applyFill="1" applyBorder="1" applyAlignment="1">
      <alignment horizontal="left" vertical="center"/>
    </xf>
    <xf numFmtId="0" fontId="2" fillId="2" borderId="99" xfId="0" applyFont="1" applyFill="1" applyBorder="1" applyAlignment="1" applyProtection="1">
      <alignment horizontal="center" vertical="center"/>
      <protection locked="0"/>
    </xf>
    <xf numFmtId="0" fontId="2" fillId="2" borderId="75" xfId="0" applyFont="1" applyFill="1" applyBorder="1" applyAlignment="1" applyProtection="1">
      <alignment horizontal="center" vertical="center"/>
      <protection locked="0"/>
    </xf>
    <xf numFmtId="0" fontId="2" fillId="7" borderId="115" xfId="0" applyFont="1" applyFill="1" applyBorder="1" applyAlignment="1">
      <alignment horizontal="left" vertical="center"/>
    </xf>
    <xf numFmtId="0" fontId="2" fillId="7" borderId="118" xfId="0" applyFont="1" applyFill="1" applyBorder="1" applyAlignment="1">
      <alignment horizontal="left" vertical="center"/>
    </xf>
    <xf numFmtId="0" fontId="2" fillId="7" borderId="157" xfId="0" applyFont="1" applyFill="1" applyBorder="1" applyAlignment="1">
      <alignment horizontal="left" vertical="center"/>
    </xf>
    <xf numFmtId="0" fontId="2" fillId="7" borderId="163" xfId="0" applyFont="1" applyFill="1" applyBorder="1" applyAlignment="1">
      <alignment horizontal="left" vertical="center"/>
    </xf>
    <xf numFmtId="0" fontId="2" fillId="2" borderId="170" xfId="0" applyFont="1" applyFill="1" applyBorder="1" applyAlignment="1" applyProtection="1">
      <alignment horizontal="left" vertical="center" wrapText="1"/>
      <protection locked="0"/>
    </xf>
    <xf numFmtId="0" fontId="2" fillId="2" borderId="119" xfId="0" applyFont="1" applyFill="1" applyBorder="1" applyAlignment="1" applyProtection="1">
      <alignment horizontal="center" vertical="center"/>
      <protection locked="0"/>
    </xf>
    <xf numFmtId="0" fontId="22" fillId="6" borderId="18" xfId="0" applyNumberFormat="1" applyFont="1" applyFill="1" applyBorder="1" applyAlignment="1">
      <alignment horizontal="left" vertical="center"/>
    </xf>
    <xf numFmtId="0" fontId="22" fillId="6" borderId="19" xfId="0" applyNumberFormat="1" applyFont="1" applyFill="1" applyBorder="1" applyAlignment="1">
      <alignment horizontal="left" vertical="center"/>
    </xf>
    <xf numFmtId="0" fontId="22" fillId="6" borderId="20" xfId="0" applyNumberFormat="1" applyFont="1" applyFill="1" applyBorder="1" applyAlignment="1">
      <alignment horizontal="left" vertical="center"/>
    </xf>
    <xf numFmtId="0" fontId="2" fillId="7" borderId="119" xfId="0" applyFont="1" applyFill="1" applyBorder="1" applyAlignment="1" applyProtection="1">
      <alignment horizontal="left" vertical="center" wrapText="1"/>
      <protection locked="0"/>
    </xf>
    <xf numFmtId="0" fontId="2" fillId="7" borderId="116" xfId="0" applyFont="1" applyFill="1" applyBorder="1" applyAlignment="1" applyProtection="1">
      <alignment horizontal="left" vertical="center" wrapText="1"/>
      <protection locked="0"/>
    </xf>
    <xf numFmtId="0" fontId="2" fillId="7" borderId="118" xfId="0" applyFont="1" applyFill="1" applyBorder="1" applyAlignment="1" applyProtection="1">
      <alignment horizontal="left" vertical="center" wrapText="1"/>
      <protection locked="0"/>
    </xf>
    <xf numFmtId="0" fontId="2" fillId="7" borderId="154" xfId="0" applyFont="1" applyFill="1" applyBorder="1" applyAlignment="1">
      <alignment horizontal="left" vertical="center" wrapText="1"/>
    </xf>
    <xf numFmtId="0" fontId="2" fillId="7" borderId="156" xfId="0" applyFont="1" applyFill="1" applyBorder="1" applyAlignment="1">
      <alignment horizontal="left" vertical="center" wrapText="1"/>
    </xf>
    <xf numFmtId="0" fontId="2" fillId="7" borderId="155" xfId="0" applyFont="1" applyFill="1" applyBorder="1" applyAlignment="1">
      <alignment horizontal="left" vertical="center" wrapText="1"/>
    </xf>
    <xf numFmtId="0" fontId="2" fillId="5" borderId="119" xfId="0" applyFont="1" applyFill="1" applyBorder="1" applyAlignment="1">
      <alignment horizontal="center" vertical="center"/>
    </xf>
    <xf numFmtId="0" fontId="2" fillId="5" borderId="117" xfId="0" applyFont="1" applyFill="1" applyBorder="1" applyAlignment="1">
      <alignment horizontal="center" vertical="center"/>
    </xf>
    <xf numFmtId="0" fontId="2" fillId="7" borderId="115" xfId="0" applyFont="1" applyFill="1" applyBorder="1" applyAlignment="1">
      <alignment horizontal="right" vertical="center"/>
    </xf>
    <xf numFmtId="0" fontId="2" fillId="7" borderId="116" xfId="0" applyFont="1" applyFill="1" applyBorder="1" applyAlignment="1">
      <alignment horizontal="right" vertical="center"/>
    </xf>
    <xf numFmtId="0" fontId="2" fillId="7" borderId="118" xfId="0" applyFont="1" applyFill="1" applyBorder="1" applyAlignment="1">
      <alignment horizontal="right" vertical="center"/>
    </xf>
    <xf numFmtId="0" fontId="3" fillId="5" borderId="160" xfId="0" applyFont="1" applyFill="1" applyBorder="1" applyAlignment="1">
      <alignment horizontal="center" vertical="center" wrapText="1"/>
    </xf>
    <xf numFmtId="0" fontId="3" fillId="5" borderId="159" xfId="0" applyFont="1" applyFill="1" applyBorder="1" applyAlignment="1">
      <alignment horizontal="center" vertical="center" wrapText="1"/>
    </xf>
    <xf numFmtId="0" fontId="3" fillId="5" borderId="164" xfId="0" applyFont="1" applyFill="1" applyBorder="1" applyAlignment="1">
      <alignment horizontal="center" vertical="center" wrapText="1"/>
    </xf>
    <xf numFmtId="0" fontId="2" fillId="7" borderId="73" xfId="0" applyFont="1" applyFill="1" applyBorder="1" applyAlignment="1">
      <alignment horizontal="center" vertical="center" wrapText="1"/>
    </xf>
    <xf numFmtId="0" fontId="2" fillId="7" borderId="75"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2" fillId="5" borderId="76" xfId="0" applyFont="1" applyFill="1" applyBorder="1" applyAlignment="1">
      <alignment horizontal="center" vertical="center" wrapText="1"/>
    </xf>
    <xf numFmtId="0" fontId="2" fillId="7" borderId="76" xfId="0" applyFont="1" applyFill="1" applyBorder="1" applyAlignment="1">
      <alignment horizontal="center" vertical="center" wrapText="1"/>
    </xf>
    <xf numFmtId="0" fontId="2" fillId="5" borderId="75" xfId="0" applyFont="1" applyFill="1" applyBorder="1" applyAlignment="1">
      <alignment horizontal="center" vertical="center" wrapText="1"/>
    </xf>
    <xf numFmtId="0" fontId="2" fillId="5" borderId="99" xfId="0" applyFont="1" applyFill="1" applyBorder="1" applyAlignment="1">
      <alignment horizontal="center" vertical="center" wrapText="1"/>
    </xf>
    <xf numFmtId="0" fontId="3" fillId="5" borderId="107" xfId="0" applyFont="1" applyFill="1" applyBorder="1" applyAlignment="1">
      <alignment horizontal="center" vertical="center" wrapText="1"/>
    </xf>
    <xf numFmtId="0" fontId="3" fillId="5" borderId="90" xfId="0" applyFont="1" applyFill="1" applyBorder="1" applyAlignment="1">
      <alignment horizontal="center" vertical="center" wrapText="1"/>
    </xf>
    <xf numFmtId="0" fontId="3" fillId="5" borderId="108" xfId="0" applyFont="1" applyFill="1" applyBorder="1" applyAlignment="1">
      <alignment horizontal="center" vertical="center" wrapText="1"/>
    </xf>
    <xf numFmtId="0" fontId="3" fillId="5" borderId="93" xfId="0" applyFont="1" applyFill="1" applyBorder="1" applyAlignment="1">
      <alignment horizontal="center" vertical="center" wrapText="1"/>
    </xf>
    <xf numFmtId="0" fontId="2" fillId="2" borderId="73" xfId="0" applyFont="1" applyFill="1" applyBorder="1" applyAlignment="1" applyProtection="1">
      <alignment horizontal="center" vertical="center"/>
      <protection locked="0"/>
    </xf>
    <xf numFmtId="0" fontId="2" fillId="7" borderId="76" xfId="0" applyFont="1" applyFill="1" applyBorder="1" applyAlignment="1">
      <alignment horizontal="left" vertical="center" wrapText="1"/>
    </xf>
    <xf numFmtId="0" fontId="3" fillId="5" borderId="88" xfId="0" applyFont="1" applyFill="1" applyBorder="1" applyAlignment="1">
      <alignment horizontal="center" vertical="center" wrapText="1"/>
    </xf>
    <xf numFmtId="0" fontId="3" fillId="5" borderId="89" xfId="0" applyFont="1" applyFill="1" applyBorder="1" applyAlignment="1">
      <alignment horizontal="center" vertical="center" wrapText="1"/>
    </xf>
    <xf numFmtId="0" fontId="3" fillId="5" borderId="91" xfId="0" applyFont="1" applyFill="1" applyBorder="1" applyAlignment="1">
      <alignment horizontal="center" vertical="center" wrapText="1"/>
    </xf>
    <xf numFmtId="0" fontId="3" fillId="5" borderId="92" xfId="0" applyFont="1" applyFill="1" applyBorder="1" applyAlignment="1">
      <alignment horizontal="center" vertical="center" wrapText="1"/>
    </xf>
    <xf numFmtId="0" fontId="3" fillId="5" borderId="102" xfId="0" applyFont="1" applyFill="1" applyBorder="1" applyAlignment="1">
      <alignment horizontal="center" vertical="center" wrapText="1"/>
    </xf>
    <xf numFmtId="0" fontId="3" fillId="5" borderId="103" xfId="0" applyFont="1" applyFill="1" applyBorder="1" applyAlignment="1">
      <alignment horizontal="center" vertical="center" wrapText="1"/>
    </xf>
    <xf numFmtId="0" fontId="3" fillId="5" borderId="119" xfId="0" applyFont="1" applyFill="1" applyBorder="1" applyAlignment="1">
      <alignment horizontal="center" vertical="center" wrapText="1"/>
    </xf>
    <xf numFmtId="0" fontId="2" fillId="7" borderId="146" xfId="0" applyFont="1" applyFill="1" applyBorder="1" applyAlignment="1">
      <alignment horizontal="left" vertical="center" wrapText="1"/>
    </xf>
    <xf numFmtId="49" fontId="2" fillId="7" borderId="150" xfId="0" applyNumberFormat="1" applyFont="1" applyFill="1" applyBorder="1" applyAlignment="1" applyProtection="1">
      <alignment horizontal="left" vertical="center" wrapText="1"/>
      <protection locked="0"/>
    </xf>
    <xf numFmtId="49" fontId="2" fillId="7" borderId="151" xfId="0" applyNumberFormat="1" applyFont="1" applyFill="1" applyBorder="1" applyAlignment="1" applyProtection="1">
      <alignment horizontal="left" vertical="center" wrapText="1"/>
      <protection locked="0"/>
    </xf>
    <xf numFmtId="49" fontId="2" fillId="7" borderId="152" xfId="0" applyNumberFormat="1" applyFont="1" applyFill="1" applyBorder="1" applyAlignment="1" applyProtection="1">
      <alignment horizontal="left" vertical="center" wrapText="1"/>
      <protection locked="0"/>
    </xf>
    <xf numFmtId="49" fontId="2" fillId="7" borderId="144" xfId="0" applyNumberFormat="1" applyFont="1" applyFill="1" applyBorder="1" applyAlignment="1" applyProtection="1">
      <alignment horizontal="left" vertical="center" wrapText="1"/>
      <protection locked="0"/>
    </xf>
    <xf numFmtId="49" fontId="2" fillId="7" borderId="145" xfId="0" applyNumberFormat="1" applyFont="1" applyFill="1" applyBorder="1" applyAlignment="1" applyProtection="1">
      <alignment horizontal="left" vertical="center" wrapText="1"/>
      <protection locked="0"/>
    </xf>
    <xf numFmtId="49" fontId="2" fillId="7" borderId="153" xfId="0" applyNumberFormat="1" applyFont="1" applyFill="1" applyBorder="1" applyAlignment="1" applyProtection="1">
      <alignment horizontal="left" vertical="center" wrapText="1"/>
      <protection locked="0"/>
    </xf>
    <xf numFmtId="9" fontId="2" fillId="7" borderId="161" xfId="2" applyFont="1" applyFill="1" applyBorder="1" applyAlignment="1">
      <alignment horizontal="center" vertical="center" wrapText="1"/>
    </xf>
    <xf numFmtId="9" fontId="2" fillId="7" borderId="162" xfId="2" applyFont="1" applyFill="1" applyBorder="1" applyAlignment="1">
      <alignment horizontal="center" vertical="center" wrapText="1"/>
    </xf>
    <xf numFmtId="0" fontId="2" fillId="5" borderId="73" xfId="0" applyFont="1" applyFill="1" applyBorder="1" applyAlignment="1">
      <alignment horizontal="left" vertical="center" wrapText="1"/>
    </xf>
    <xf numFmtId="0" fontId="2" fillId="5" borderId="74" xfId="0" applyFont="1" applyFill="1" applyBorder="1" applyAlignment="1">
      <alignment horizontal="left" vertical="center" wrapText="1"/>
    </xf>
    <xf numFmtId="0" fontId="2" fillId="5" borderId="75" xfId="0" applyFont="1" applyFill="1" applyBorder="1" applyAlignment="1">
      <alignment horizontal="left" vertical="center" wrapText="1"/>
    </xf>
    <xf numFmtId="0" fontId="2" fillId="7" borderId="73" xfId="0" applyFont="1" applyFill="1" applyBorder="1" applyAlignment="1">
      <alignment horizontal="left" vertical="center" wrapText="1"/>
    </xf>
    <xf numFmtId="0" fontId="2" fillId="7" borderId="99" xfId="0" applyFont="1" applyFill="1" applyBorder="1" applyAlignment="1">
      <alignment horizontal="center" vertical="center"/>
    </xf>
    <xf numFmtId="0" fontId="2" fillId="7" borderId="76" xfId="0" applyFont="1" applyFill="1" applyBorder="1" applyAlignment="1">
      <alignment horizontal="center" vertical="center"/>
    </xf>
    <xf numFmtId="0" fontId="2" fillId="7" borderId="73" xfId="0" applyFont="1" applyFill="1" applyBorder="1" applyAlignment="1">
      <alignment horizontal="center" vertical="center"/>
    </xf>
    <xf numFmtId="0" fontId="2" fillId="7" borderId="75" xfId="0" applyFont="1" applyFill="1" applyBorder="1" applyAlignment="1">
      <alignment horizontal="center" vertical="center"/>
    </xf>
    <xf numFmtId="0" fontId="3" fillId="5" borderId="75" xfId="0" applyFont="1" applyFill="1" applyBorder="1" applyAlignment="1">
      <alignment horizontal="left" vertical="center" wrapText="1"/>
    </xf>
    <xf numFmtId="0" fontId="2" fillId="7" borderId="73" xfId="0" applyFont="1" applyFill="1" applyBorder="1" applyAlignment="1">
      <alignment horizontal="left" vertical="center"/>
    </xf>
    <xf numFmtId="0" fontId="2" fillId="7" borderId="74" xfId="0" applyFont="1" applyFill="1" applyBorder="1" applyAlignment="1">
      <alignment horizontal="left" vertical="center"/>
    </xf>
    <xf numFmtId="0" fontId="2" fillId="7" borderId="75" xfId="0" applyFont="1" applyFill="1" applyBorder="1" applyAlignment="1">
      <alignment horizontal="left" vertical="center"/>
    </xf>
    <xf numFmtId="0" fontId="3" fillId="5" borderId="73" xfId="0" applyFont="1" applyFill="1" applyBorder="1" applyAlignment="1">
      <alignment horizontal="center" vertical="center" wrapText="1"/>
    </xf>
    <xf numFmtId="0" fontId="3" fillId="5" borderId="74"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2" fillId="2" borderId="156" xfId="0" applyFont="1" applyFill="1" applyBorder="1" applyAlignment="1" applyProtection="1">
      <alignment horizontal="left" vertical="center" wrapText="1"/>
      <protection locked="0"/>
    </xf>
    <xf numFmtId="0" fontId="2" fillId="2" borderId="146" xfId="0" applyFont="1" applyFill="1" applyBorder="1" applyAlignment="1" applyProtection="1">
      <alignment horizontal="left" vertical="center" wrapText="1"/>
      <protection locked="0"/>
    </xf>
    <xf numFmtId="0" fontId="9" fillId="2" borderId="64"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17" fillId="5" borderId="64" xfId="0" applyFont="1" applyFill="1" applyBorder="1" applyAlignment="1">
      <alignment horizontal="center" vertical="center" wrapText="1"/>
    </xf>
    <xf numFmtId="0" fontId="17" fillId="5" borderId="65" xfId="0" applyFont="1" applyFill="1" applyBorder="1" applyAlignment="1">
      <alignment horizontal="center" vertical="center" wrapText="1"/>
    </xf>
    <xf numFmtId="0" fontId="17" fillId="5" borderId="66" xfId="0" applyFont="1" applyFill="1" applyBorder="1" applyAlignment="1">
      <alignment horizontal="center" vertical="center" wrapText="1"/>
    </xf>
    <xf numFmtId="0" fontId="2" fillId="2" borderId="115" xfId="0" applyFont="1" applyFill="1" applyBorder="1" applyAlignment="1">
      <alignment horizontal="left" vertical="center" wrapText="1"/>
    </xf>
    <xf numFmtId="0" fontId="2" fillId="2" borderId="116" xfId="0" applyFont="1" applyFill="1" applyBorder="1" applyAlignment="1">
      <alignment horizontal="left" vertical="center" wrapText="1"/>
    </xf>
    <xf numFmtId="0" fontId="2" fillId="2" borderId="118" xfId="0" applyFont="1" applyFill="1" applyBorder="1" applyAlignment="1">
      <alignment horizontal="left" vertical="center" wrapText="1"/>
    </xf>
    <xf numFmtId="0" fontId="2" fillId="2" borderId="119" xfId="0" applyFont="1" applyFill="1" applyBorder="1" applyAlignment="1">
      <alignment horizontal="left" vertical="center" wrapText="1"/>
    </xf>
    <xf numFmtId="0" fontId="2" fillId="2" borderId="117" xfId="0" applyFont="1" applyFill="1" applyBorder="1" applyAlignment="1">
      <alignment horizontal="left" vertical="center" wrapText="1"/>
    </xf>
    <xf numFmtId="0" fontId="2" fillId="2" borderId="115" xfId="0" applyFont="1" applyFill="1" applyBorder="1" applyAlignment="1" applyProtection="1">
      <alignment horizontal="left" vertical="center"/>
      <protection locked="0"/>
    </xf>
    <xf numFmtId="0" fontId="2" fillId="2" borderId="116" xfId="0" applyFont="1" applyFill="1" applyBorder="1" applyAlignment="1" applyProtection="1">
      <alignment horizontal="left" vertical="center"/>
      <protection locked="0"/>
    </xf>
    <xf numFmtId="0" fontId="2" fillId="2" borderId="118" xfId="0" applyFont="1" applyFill="1" applyBorder="1" applyAlignment="1" applyProtection="1">
      <alignment horizontal="left" vertical="center"/>
      <protection locked="0"/>
    </xf>
    <xf numFmtId="0" fontId="2" fillId="2" borderId="115" xfId="0" applyFont="1" applyFill="1" applyBorder="1" applyAlignment="1">
      <alignment horizontal="left" vertical="center"/>
    </xf>
    <xf numFmtId="0" fontId="2" fillId="2" borderId="118" xfId="0" applyFont="1" applyFill="1" applyBorder="1" applyAlignment="1">
      <alignment horizontal="left" vertical="center"/>
    </xf>
    <xf numFmtId="0" fontId="3" fillId="5" borderId="150" xfId="0" applyFont="1" applyFill="1" applyBorder="1" applyAlignment="1">
      <alignment horizontal="center" vertical="center"/>
    </xf>
    <xf numFmtId="0" fontId="3" fillId="5" borderId="151" xfId="0" applyFont="1" applyFill="1" applyBorder="1" applyAlignment="1">
      <alignment horizontal="center" vertical="center"/>
    </xf>
    <xf numFmtId="0" fontId="3" fillId="5" borderId="156" xfId="0" applyFont="1" applyFill="1" applyBorder="1" applyAlignment="1">
      <alignment horizontal="center" vertical="center"/>
    </xf>
    <xf numFmtId="0" fontId="3" fillId="5" borderId="144" xfId="0" applyFont="1" applyFill="1" applyBorder="1" applyAlignment="1">
      <alignment horizontal="center" vertical="center"/>
    </xf>
    <xf numFmtId="0" fontId="3" fillId="5" borderId="145" xfId="0" applyFont="1" applyFill="1" applyBorder="1" applyAlignment="1">
      <alignment horizontal="center" vertical="center"/>
    </xf>
    <xf numFmtId="0" fontId="3" fillId="5" borderId="146" xfId="0" applyFont="1" applyFill="1" applyBorder="1" applyAlignment="1">
      <alignment horizontal="center" vertical="center"/>
    </xf>
    <xf numFmtId="0" fontId="3" fillId="5" borderId="152" xfId="0" applyFont="1" applyFill="1" applyBorder="1" applyAlignment="1">
      <alignment horizontal="center" vertical="center"/>
    </xf>
    <xf numFmtId="0" fontId="3" fillId="5" borderId="153" xfId="0" applyFont="1" applyFill="1" applyBorder="1" applyAlignment="1">
      <alignment horizontal="center" vertical="center"/>
    </xf>
    <xf numFmtId="0" fontId="3" fillId="5" borderId="115" xfId="0" applyFont="1" applyFill="1" applyBorder="1" applyAlignment="1">
      <alignment horizontal="center" vertical="center"/>
    </xf>
    <xf numFmtId="0" fontId="3" fillId="5" borderId="116" xfId="0" applyFont="1" applyFill="1" applyBorder="1" applyAlignment="1">
      <alignment horizontal="center" vertical="center"/>
    </xf>
    <xf numFmtId="0" fontId="3" fillId="5" borderId="118" xfId="0" applyFont="1" applyFill="1" applyBorder="1" applyAlignment="1">
      <alignment horizontal="center" vertical="center"/>
    </xf>
    <xf numFmtId="0" fontId="6" fillId="5" borderId="21"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2" fillId="2" borderId="119" xfId="0" applyFont="1" applyFill="1" applyBorder="1" applyAlignment="1" applyProtection="1">
      <alignment horizontal="left" vertical="center"/>
      <protection locked="0"/>
    </xf>
    <xf numFmtId="0" fontId="3" fillId="5" borderId="154" xfId="0" applyFont="1" applyFill="1" applyBorder="1" applyAlignment="1">
      <alignment horizontal="center" vertical="center"/>
    </xf>
    <xf numFmtId="0" fontId="3" fillId="5" borderId="155" xfId="0" applyFont="1" applyFill="1" applyBorder="1" applyAlignment="1">
      <alignment horizontal="center" vertical="center"/>
    </xf>
    <xf numFmtId="0" fontId="6" fillId="5" borderId="78" xfId="0" applyFont="1" applyFill="1" applyBorder="1" applyAlignment="1">
      <alignment horizontal="left" vertical="center" wrapText="1"/>
    </xf>
    <xf numFmtId="0" fontId="6" fillId="5" borderId="79" xfId="0" applyFont="1" applyFill="1" applyBorder="1" applyAlignment="1">
      <alignment horizontal="left" vertical="center" wrapText="1"/>
    </xf>
    <xf numFmtId="0" fontId="6" fillId="5" borderId="80" xfId="0" applyFont="1" applyFill="1" applyBorder="1" applyAlignment="1">
      <alignment horizontal="left" vertical="center" wrapText="1"/>
    </xf>
    <xf numFmtId="0" fontId="3" fillId="5" borderId="193" xfId="0" applyFont="1" applyFill="1" applyBorder="1" applyAlignment="1">
      <alignment horizontal="center" vertical="center"/>
    </xf>
    <xf numFmtId="0" fontId="3" fillId="5" borderId="159" xfId="0" applyFont="1" applyFill="1" applyBorder="1" applyAlignment="1">
      <alignment horizontal="center" vertical="center"/>
    </xf>
    <xf numFmtId="0" fontId="3" fillId="5" borderId="192" xfId="0" applyFont="1" applyFill="1" applyBorder="1" applyAlignment="1">
      <alignment horizontal="center" vertical="center"/>
    </xf>
    <xf numFmtId="0" fontId="25" fillId="5" borderId="78" xfId="0" applyFont="1" applyFill="1" applyBorder="1" applyAlignment="1">
      <alignment horizontal="left" vertical="center" wrapText="1"/>
    </xf>
    <xf numFmtId="0" fontId="25" fillId="5" borderId="79" xfId="0" applyFont="1" applyFill="1" applyBorder="1" applyAlignment="1">
      <alignment horizontal="left" vertical="center" wrapText="1"/>
    </xf>
    <xf numFmtId="0" fontId="25" fillId="5" borderId="80" xfId="0" applyFont="1" applyFill="1" applyBorder="1" applyAlignment="1">
      <alignment horizontal="left" vertical="center" wrapText="1"/>
    </xf>
    <xf numFmtId="0" fontId="24" fillId="6" borderId="78" xfId="0" applyFont="1" applyFill="1" applyBorder="1" applyAlignment="1">
      <alignment horizontal="left" vertical="center" wrapText="1"/>
    </xf>
    <xf numFmtId="0" fontId="24" fillId="6" borderId="79" xfId="0" applyFont="1" applyFill="1" applyBorder="1" applyAlignment="1">
      <alignment horizontal="left" vertical="center" wrapText="1"/>
    </xf>
    <xf numFmtId="0" fontId="24" fillId="6" borderId="80" xfId="0" applyFont="1" applyFill="1" applyBorder="1" applyAlignment="1">
      <alignment horizontal="left" vertical="center" wrapText="1"/>
    </xf>
    <xf numFmtId="0" fontId="2" fillId="2" borderId="116" xfId="0"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199" xfId="0" applyFont="1" applyFill="1" applyBorder="1" applyAlignment="1">
      <alignment horizontal="center" vertical="center"/>
    </xf>
    <xf numFmtId="0" fontId="3" fillId="5" borderId="199" xfId="0" applyFont="1" applyFill="1" applyBorder="1" applyAlignment="1">
      <alignment horizontal="center" vertical="center" wrapText="1"/>
    </xf>
    <xf numFmtId="0" fontId="21" fillId="2" borderId="60" xfId="0" applyFont="1" applyFill="1" applyBorder="1" applyAlignment="1" applyProtection="1">
      <alignment horizontal="center" vertical="center" wrapText="1"/>
    </xf>
    <xf numFmtId="0" fontId="17" fillId="2" borderId="60" xfId="0" applyFont="1" applyFill="1" applyBorder="1" applyAlignment="1" applyProtection="1">
      <alignment horizontal="center" vertical="center" wrapText="1"/>
    </xf>
    <xf numFmtId="0" fontId="9" fillId="2" borderId="68"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0" borderId="64" xfId="0" applyFont="1" applyBorder="1" applyAlignment="1" applyProtection="1">
      <alignment horizontal="center" vertical="center" wrapText="1"/>
    </xf>
    <xf numFmtId="0" fontId="9" fillId="0" borderId="65" xfId="0" applyFont="1" applyBorder="1" applyAlignment="1" applyProtection="1">
      <alignment horizontal="center" vertical="center" wrapText="1"/>
    </xf>
    <xf numFmtId="0" fontId="9" fillId="0" borderId="66" xfId="0" applyFont="1" applyBorder="1" applyAlignment="1" applyProtection="1">
      <alignment horizontal="center" vertical="center" wrapText="1"/>
    </xf>
    <xf numFmtId="0" fontId="9" fillId="0" borderId="68"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0" borderId="70" xfId="0" applyFont="1" applyBorder="1" applyAlignment="1" applyProtection="1">
      <alignment horizontal="center" vertical="center" wrapText="1"/>
    </xf>
    <xf numFmtId="0" fontId="9" fillId="0" borderId="71" xfId="0" applyFont="1" applyBorder="1" applyAlignment="1" applyProtection="1">
      <alignment horizontal="center" vertical="center" wrapText="1"/>
    </xf>
    <xf numFmtId="0" fontId="2" fillId="2" borderId="72" xfId="0" applyFont="1" applyFill="1" applyBorder="1" applyAlignment="1" applyProtection="1">
      <alignment horizontal="right" vertical="center"/>
      <protection locked="0"/>
    </xf>
    <xf numFmtId="0" fontId="2" fillId="2" borderId="72" xfId="0" applyFont="1" applyFill="1" applyBorder="1" applyAlignment="1" applyProtection="1">
      <alignment horizontal="left" vertical="center"/>
      <protection locked="0"/>
    </xf>
    <xf numFmtId="0" fontId="2" fillId="2" borderId="115" xfId="0" applyFont="1" applyFill="1" applyBorder="1" applyAlignment="1" applyProtection="1">
      <alignment horizontal="center" vertical="center" wrapText="1"/>
      <protection locked="0"/>
    </xf>
    <xf numFmtId="0" fontId="2" fillId="2" borderId="116" xfId="0" applyFont="1" applyFill="1" applyBorder="1" applyAlignment="1" applyProtection="1">
      <alignment horizontal="center" vertical="center" wrapText="1"/>
      <protection locked="0"/>
    </xf>
    <xf numFmtId="0" fontId="2" fillId="2" borderId="118" xfId="0" applyFont="1" applyFill="1" applyBorder="1" applyAlignment="1" applyProtection="1">
      <alignment horizontal="center" vertical="center" wrapText="1"/>
      <protection locked="0"/>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81" xfId="0" applyFont="1" applyFill="1" applyBorder="1" applyAlignment="1" applyProtection="1">
      <alignment horizontal="center" vertical="center" wrapText="1"/>
      <protection locked="0"/>
    </xf>
    <xf numFmtId="0" fontId="2" fillId="2" borderId="82" xfId="0" applyFont="1" applyFill="1" applyBorder="1" applyAlignment="1" applyProtection="1">
      <alignment horizontal="center" vertical="center" wrapText="1"/>
      <protection locked="0"/>
    </xf>
    <xf numFmtId="0" fontId="2" fillId="2" borderId="83" xfId="0" applyFont="1" applyFill="1" applyBorder="1" applyAlignment="1" applyProtection="1">
      <alignment horizontal="center" vertical="center" wrapText="1"/>
      <protection locked="0"/>
    </xf>
    <xf numFmtId="0" fontId="2" fillId="2" borderId="8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77" xfId="0" applyFont="1" applyFill="1" applyBorder="1" applyAlignment="1" applyProtection="1">
      <alignment horizontal="center" vertical="center" wrapText="1"/>
      <protection locked="0"/>
    </xf>
    <xf numFmtId="0" fontId="2" fillId="2" borderId="85" xfId="0" applyFont="1" applyFill="1" applyBorder="1" applyAlignment="1" applyProtection="1">
      <alignment horizontal="center" vertical="center" wrapText="1"/>
      <protection locked="0"/>
    </xf>
    <xf numFmtId="0" fontId="2" fillId="2" borderId="86" xfId="0" applyFont="1" applyFill="1" applyBorder="1" applyAlignment="1" applyProtection="1">
      <alignment horizontal="center" vertical="center" wrapText="1"/>
      <protection locked="0"/>
    </xf>
    <xf numFmtId="0" fontId="2" fillId="2" borderId="87" xfId="0" applyFont="1" applyFill="1" applyBorder="1" applyAlignment="1" applyProtection="1">
      <alignment horizontal="center" vertical="center" wrapText="1"/>
      <protection locked="0"/>
    </xf>
  </cellXfs>
  <cellStyles count="4">
    <cellStyle name="Hipervínculo" xfId="3" builtinId="8"/>
    <cellStyle name="Normal" xfId="0" builtinId="0"/>
    <cellStyle name="Normal 3" xfId="1"/>
    <cellStyle name="Porcentaje" xfId="2" builtinId="5"/>
  </cellStyles>
  <dxfs count="84">
    <dxf>
      <alignment horizontal="general" vertical="center" textRotation="0" wrapText="1" indent="0" justifyLastLine="0" shrinkToFit="0" readingOrder="0"/>
    </dxf>
    <dxf>
      <border outline="0">
        <top style="thin">
          <color theme="7"/>
        </top>
        <bottom style="thin">
          <color theme="7"/>
        </bottom>
      </border>
    </dxf>
    <dxf>
      <alignment horizontal="general" vertical="center" textRotation="0" wrapText="1" indent="0" justifyLastLine="0" shrinkToFit="0" readingOrder="0"/>
    </dxf>
    <dxf>
      <font>
        <b/>
        <i val="0"/>
        <strike val="0"/>
        <condense val="0"/>
        <extend val="0"/>
        <outline val="0"/>
        <shadow val="0"/>
        <u val="none"/>
        <vertAlign val="baseline"/>
        <sz val="11"/>
        <color theme="7" tint="-0.249977111117893"/>
        <name val="Calibri"/>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font>
        <color theme="9" tint="-0.249977111117893"/>
      </font>
      <alignment horizontal="general" vertical="center" textRotation="0" wrapText="1" indent="0" justifyLastLine="0" shrinkToFit="0" readingOrder="0"/>
    </dxf>
    <dxf>
      <font>
        <color theme="9" tint="-0.249977111117893"/>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center" textRotation="0" wrapText="1" indent="0" justifyLastLine="0" shrinkToFit="0" readingOrder="0"/>
    </dxf>
    <dxf>
      <border outline="0">
        <top style="thin">
          <color theme="9"/>
        </top>
        <bottom style="thin">
          <color theme="9"/>
        </bottom>
      </border>
    </dxf>
    <dxf>
      <font>
        <b val="0"/>
        <i val="0"/>
        <strike val="0"/>
        <condense val="0"/>
        <extend val="0"/>
        <outline val="0"/>
        <shadow val="0"/>
        <u val="none"/>
        <vertAlign val="baseline"/>
        <sz val="11"/>
        <color theme="9" tint="-0.249977111117893"/>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tint="-0.249977111117893"/>
        <name val="Calibri"/>
        <scheme val="minor"/>
      </font>
      <alignment horizontal="general" vertical="center" textRotation="0" wrapText="1" indent="0" justifyLastLine="0" shrinkToFit="0" readingOrder="0"/>
    </dxf>
    <dxf>
      <alignment horizontal="general" vertical="center" textRotation="0" wrapText="1" indent="0" justifyLastLine="0" shrinkToFit="0" readingOrder="0"/>
    </dxf>
    <dxf>
      <border outline="0">
        <top style="thin">
          <color theme="7"/>
        </top>
        <bottom style="thin">
          <color theme="7"/>
        </bottom>
      </border>
    </dxf>
    <dxf>
      <alignment horizontal="general" vertical="center" textRotation="0" wrapText="1" indent="0" justifyLastLine="0" shrinkToFit="0" readingOrder="0"/>
    </dxf>
    <dxf>
      <font>
        <b/>
        <i val="0"/>
        <strike val="0"/>
        <condense val="0"/>
        <extend val="0"/>
        <outline val="0"/>
        <shadow val="0"/>
        <u val="none"/>
        <vertAlign val="baseline"/>
        <sz val="11"/>
        <color theme="7" tint="-0.249977111117893"/>
        <name val="Calibri"/>
        <scheme val="minor"/>
      </font>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88888"/>
      <color rgb="FFE1E1E1"/>
      <color rgb="FFEDEDED"/>
      <color rgb="FF154A8A"/>
      <color rgb="FF4472C4"/>
      <color rgb="FF4471FF"/>
      <color rgb="FFFF3399"/>
      <color rgb="FF33CC33"/>
      <color rgb="FF03CF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 Verificación'!$AO$197:$AO$201</c:f>
              <c:strCache>
                <c:ptCount val="5"/>
                <c:pt idx="0">
                  <c:v>5.1. Criterios económicos</c:v>
                </c:pt>
                <c:pt idx="1">
                  <c:v>5.2. Criterios sociales</c:v>
                </c:pt>
                <c:pt idx="2">
                  <c:v>5.3. Criterios ambientales</c:v>
                </c:pt>
                <c:pt idx="3">
                  <c:v>Nivel 2</c:v>
                </c:pt>
                <c:pt idx="4">
                  <c:v>Total</c:v>
                </c:pt>
              </c:strCache>
            </c:strRef>
          </c:cat>
          <c:val>
            <c:numRef>
              <c:f>'2.4. Verificación'!$AP$197:$AP$201</c:f>
              <c:numCache>
                <c:formatCode>0.00%</c:formatCode>
                <c:ptCount val="5"/>
                <c:pt idx="0">
                  <c:v>0</c:v>
                </c:pt>
                <c:pt idx="1">
                  <c:v>#N/A</c:v>
                </c:pt>
                <c:pt idx="2">
                  <c:v>0</c:v>
                </c:pt>
                <c:pt idx="3">
                  <c:v>#N/A</c:v>
                </c:pt>
                <c:pt idx="4">
                  <c:v>0</c:v>
                </c:pt>
              </c:numCache>
            </c:numRef>
          </c:val>
          <c:smooth val="0"/>
          <c:extLst>
            <c:ext xmlns:c16="http://schemas.microsoft.com/office/drawing/2014/chart" uri="{C3380CC4-5D6E-409C-BE32-E72D297353CC}">
              <c16:uniqueId val="{00000000-1226-40A7-948A-8A777CEBCF08}"/>
            </c:ext>
          </c:extLst>
        </c:ser>
        <c:dLbls>
          <c:showLegendKey val="0"/>
          <c:showVal val="0"/>
          <c:showCatName val="0"/>
          <c:showSerName val="0"/>
          <c:showPercent val="0"/>
          <c:showBubbleSize val="0"/>
        </c:dLbls>
        <c:marker val="1"/>
        <c:smooth val="0"/>
        <c:axId val="78232576"/>
        <c:axId val="78054144"/>
      </c:lineChart>
      <c:catAx>
        <c:axId val="78232576"/>
        <c:scaling>
          <c:orientation val="minMax"/>
        </c:scaling>
        <c:delete val="0"/>
        <c:axPos val="b"/>
        <c:numFmt formatCode="General" sourceLinked="0"/>
        <c:majorTickMark val="out"/>
        <c:minorTickMark val="none"/>
        <c:tickLblPos val="nextTo"/>
        <c:crossAx val="78054144"/>
        <c:crosses val="autoZero"/>
        <c:auto val="1"/>
        <c:lblAlgn val="ctr"/>
        <c:lblOffset val="100"/>
        <c:noMultiLvlLbl val="0"/>
      </c:catAx>
      <c:valAx>
        <c:axId val="78054144"/>
        <c:scaling>
          <c:orientation val="minMax"/>
        </c:scaling>
        <c:delete val="0"/>
        <c:axPos val="l"/>
        <c:majorGridlines/>
        <c:numFmt formatCode="0.00%" sourceLinked="1"/>
        <c:majorTickMark val="out"/>
        <c:minorTickMark val="none"/>
        <c:tickLblPos val="nextTo"/>
        <c:crossAx val="78232576"/>
        <c:crosses val="autoZero"/>
        <c:crossBetween val="between"/>
      </c:valAx>
    </c:plotArea>
    <c:plotVisOnly val="1"/>
    <c:dispBlanksAs val="gap"/>
    <c:showDLblsOverMax val="0"/>
  </c:chart>
  <c:spPr>
    <a:noFill/>
    <a:ln>
      <a:solidFill>
        <a:srgbClr val="4472C4"/>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95251</xdr:colOff>
      <xdr:row>0</xdr:row>
      <xdr:rowOff>38100</xdr:rowOff>
    </xdr:from>
    <xdr:to>
      <xdr:col>22</xdr:col>
      <xdr:colOff>209551</xdr:colOff>
      <xdr:row>1</xdr:row>
      <xdr:rowOff>150203</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686551" y="38100"/>
          <a:ext cx="1638300" cy="512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95251</xdr:colOff>
      <xdr:row>0</xdr:row>
      <xdr:rowOff>76200</xdr:rowOff>
    </xdr:from>
    <xdr:to>
      <xdr:col>22</xdr:col>
      <xdr:colOff>209551</xdr:colOff>
      <xdr:row>1</xdr:row>
      <xdr:rowOff>188303</xdr:rowOff>
    </xdr:to>
    <xdr:pic>
      <xdr:nvPicPr>
        <xdr:cNvPr id="6"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810376" y="76200"/>
          <a:ext cx="1638300" cy="512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116417</xdr:colOff>
      <xdr:row>0</xdr:row>
      <xdr:rowOff>52917</xdr:rowOff>
    </xdr:from>
    <xdr:to>
      <xdr:col>32</xdr:col>
      <xdr:colOff>339154</xdr:colOff>
      <xdr:row>1</xdr:row>
      <xdr:rowOff>196802</xdr:rowOff>
    </xdr:to>
    <xdr:pic>
      <xdr:nvPicPr>
        <xdr:cNvPr id="5"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1398250" y="52917"/>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7325</xdr:colOff>
      <xdr:row>199</xdr:row>
      <xdr:rowOff>49823</xdr:rowOff>
    </xdr:from>
    <xdr:to>
      <xdr:col>22</xdr:col>
      <xdr:colOff>0</xdr:colOff>
      <xdr:row>216</xdr:row>
      <xdr:rowOff>263769</xdr:rowOff>
    </xdr:to>
    <xdr:graphicFrame macro="">
      <xdr:nvGraphicFramePr>
        <xdr:cNvPr id="6" name="5 Gráfico">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66676</xdr:colOff>
      <xdr:row>0</xdr:row>
      <xdr:rowOff>57150</xdr:rowOff>
    </xdr:from>
    <xdr:to>
      <xdr:col>22</xdr:col>
      <xdr:colOff>180976</xdr:colOff>
      <xdr:row>1</xdr:row>
      <xdr:rowOff>169253</xdr:rowOff>
    </xdr:to>
    <xdr:pic>
      <xdr:nvPicPr>
        <xdr:cNvPr id="7"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24" t="-802" r="-1681" b="-2478"/>
        <a:stretch/>
      </xdr:blipFill>
      <xdr:spPr bwMode="auto">
        <a:xfrm>
          <a:off x="6657976" y="57150"/>
          <a:ext cx="1638300" cy="512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6160</xdr:colOff>
      <xdr:row>0</xdr:row>
      <xdr:rowOff>76200</xdr:rowOff>
    </xdr:from>
    <xdr:to>
      <xdr:col>28</xdr:col>
      <xdr:colOff>232262</xdr:colOff>
      <xdr:row>1</xdr:row>
      <xdr:rowOff>190500</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045135" y="76200"/>
          <a:ext cx="1645327"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38100</xdr:colOff>
      <xdr:row>1</xdr:row>
      <xdr:rowOff>126204</xdr:rowOff>
    </xdr:from>
    <xdr:to>
      <xdr:col>21</xdr:col>
      <xdr:colOff>238125</xdr:colOff>
      <xdr:row>2</xdr:row>
      <xdr:rowOff>146001</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629400" y="297654"/>
          <a:ext cx="1343025" cy="419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uz Palacios" id="{0B60A0C9-600B-4132-BFAD-2E905AE1AF10}" userId="5af90a02b3c675c1" providerId="Windows Live"/>
</personList>
</file>

<file path=xl/tables/table1.xml><?xml version="1.0" encoding="utf-8"?>
<table xmlns="http://schemas.openxmlformats.org/spreadsheetml/2006/main" id="5" name="Table5" displayName="Table5" ref="A1:A5" totalsRowShown="0" headerRowDxfId="74" dataDxfId="73" tableBorderDxfId="72">
  <autoFilter ref="A1:A5"/>
  <sortState ref="A2:A5">
    <sortCondition ref="A2:A5"/>
  </sortState>
  <tableColumns count="1">
    <tableColumn id="1" name="aa. CIAP 1.1.1" dataDxfId="71"/>
  </tableColumns>
  <tableStyleInfo name="TableStyleLight5" showFirstColumn="0" showLastColumn="0" showRowStripes="1" showColumnStripes="0"/>
</table>
</file>

<file path=xl/tables/table10.xml><?xml version="1.0" encoding="utf-8"?>
<table xmlns="http://schemas.openxmlformats.org/spreadsheetml/2006/main" id="14" name="Tabla14" displayName="Tabla14" ref="AE1:AE4" totalsRowShown="0" headerRowDxfId="45" dataDxfId="44">
  <autoFilter ref="AE1:AE4"/>
  <tableColumns count="1">
    <tableColumn id="1" name="aa. CIAP 1.4.1" dataDxfId="43"/>
  </tableColumns>
  <tableStyleInfo name="TableStyleLight11" showFirstColumn="0" showLastColumn="0" showRowStripes="1" showColumnStripes="0"/>
</table>
</file>

<file path=xl/tables/table11.xml><?xml version="1.0" encoding="utf-8"?>
<table xmlns="http://schemas.openxmlformats.org/spreadsheetml/2006/main" id="15" name="Tabla15" displayName="Tabla15" ref="AH1:AH4" totalsRowShown="0" headerRowDxfId="42" dataDxfId="41">
  <autoFilter ref="AH1:AH4"/>
  <tableColumns count="1">
    <tableColumn id="1" name="aa. CIAP 2.1.1" dataDxfId="40"/>
  </tableColumns>
  <tableStyleInfo name="TableStyleLight12" showFirstColumn="0" showLastColumn="0" showRowStripes="1" showColumnStripes="0"/>
</table>
</file>

<file path=xl/tables/table12.xml><?xml version="1.0" encoding="utf-8"?>
<table xmlns="http://schemas.openxmlformats.org/spreadsheetml/2006/main" id="16" name="Tabla16" displayName="Tabla16" ref="AK1:AK6" totalsRowShown="0" headerRowDxfId="39" dataDxfId="38">
  <autoFilter ref="AK1:AK6"/>
  <tableColumns count="1">
    <tableColumn id="1" name="aa. CIAP 2.1.2" dataDxfId="37"/>
  </tableColumns>
  <tableStyleInfo name="TableStyleLight13" showFirstColumn="0" showLastColumn="0" showRowStripes="1" showColumnStripes="0"/>
</table>
</file>

<file path=xl/tables/table13.xml><?xml version="1.0" encoding="utf-8"?>
<table xmlns="http://schemas.openxmlformats.org/spreadsheetml/2006/main" id="17" name="Tabla17" displayName="Tabla17" ref="BF1:BF8" totalsRowShown="0" headerRowDxfId="36" dataDxfId="35">
  <autoFilter ref="BF1:BF8"/>
  <tableColumns count="1">
    <tableColumn id="1" name="aa. CIAP 2.3.1" dataDxfId="34"/>
  </tableColumns>
  <tableStyleInfo name="TableStyleMedium1" showFirstColumn="0" showLastColumn="0" showRowStripes="1" showColumnStripes="0"/>
</table>
</file>

<file path=xl/tables/table14.xml><?xml version="1.0" encoding="utf-8"?>
<table xmlns="http://schemas.openxmlformats.org/spreadsheetml/2006/main" id="18" name="Tabla18" displayName="Tabla18" ref="BI1:BI3" totalsRowShown="0" headerRowDxfId="33" dataDxfId="32">
  <autoFilter ref="BI1:BI3"/>
  <tableColumns count="1">
    <tableColumn id="1" name="aa. CIAP 2.4.1" dataDxfId="31"/>
  </tableColumns>
  <tableStyleInfo name="TableStyleMedium2" showFirstColumn="0" showLastColumn="0" showRowStripes="1" showColumnStripes="0"/>
</table>
</file>

<file path=xl/tables/table15.xml><?xml version="1.0" encoding="utf-8"?>
<table xmlns="http://schemas.openxmlformats.org/spreadsheetml/2006/main" id="19" name="Tabla19" displayName="Tabla19" ref="BL1:BL5" totalsRowShown="0" headerRowDxfId="30" dataDxfId="29">
  <autoFilter ref="BL1:BL5"/>
  <tableColumns count="1">
    <tableColumn id="1" name="aa. CIAP 2.5.1" dataDxfId="28"/>
  </tableColumns>
  <tableStyleInfo name="TableStyleMedium3" showFirstColumn="0" showLastColumn="0" showRowStripes="1" showColumnStripes="0"/>
</table>
</file>

<file path=xl/tables/table16.xml><?xml version="1.0" encoding="utf-8"?>
<table xmlns="http://schemas.openxmlformats.org/spreadsheetml/2006/main" id="20" name="Tabla20" displayName="Tabla20" ref="BO1:BO3" totalsRowShown="0" headerRowDxfId="27" dataDxfId="26">
  <autoFilter ref="BO1:BO3"/>
  <tableColumns count="1">
    <tableColumn id="1" name="aa. CIAP 3.1.1" dataDxfId="25"/>
  </tableColumns>
  <tableStyleInfo name="TableStyleMedium4" showFirstColumn="0" showLastColumn="0" showRowStripes="1" showColumnStripes="0"/>
</table>
</file>

<file path=xl/tables/table17.xml><?xml version="1.0" encoding="utf-8"?>
<table xmlns="http://schemas.openxmlformats.org/spreadsheetml/2006/main" id="21" name="Tabla21" displayName="Tabla21" ref="BR1:BR3" totalsRowShown="0" headerRowDxfId="24" dataDxfId="23">
  <autoFilter ref="BR1:BR3"/>
  <tableColumns count="1">
    <tableColumn id="1" name="aa. CIAP 3.2.1" dataDxfId="22"/>
  </tableColumns>
  <tableStyleInfo name="TableStyleMedium5" showFirstColumn="0" showLastColumn="0" showRowStripes="1" showColumnStripes="0"/>
</table>
</file>

<file path=xl/tables/table18.xml><?xml version="1.0" encoding="utf-8"?>
<table xmlns="http://schemas.openxmlformats.org/spreadsheetml/2006/main" id="1" name="Tabla1" displayName="Tabla1" ref="AN1:AN4" totalsRowShown="0" headerRowDxfId="21" dataDxfId="20">
  <autoFilter ref="AN1:AN4"/>
  <tableColumns count="1">
    <tableColumn id="1" name="aa. CIAP 2.2.1" dataDxfId="19"/>
  </tableColumns>
  <tableStyleInfo name="TableStyleLight1" showFirstColumn="0" showLastColumn="0" showRowStripes="1" showColumnStripes="0"/>
</table>
</file>

<file path=xl/tables/table19.xml><?xml version="1.0" encoding="utf-8"?>
<table xmlns="http://schemas.openxmlformats.org/spreadsheetml/2006/main" id="2" name="Tabla2" displayName="Tabla2" ref="AQ1:AQ4" totalsRowShown="0" headerRowDxfId="18" dataDxfId="17">
  <autoFilter ref="AQ1:AQ4"/>
  <tableColumns count="1">
    <tableColumn id="1" name="aa. CIAP 2.2.2" dataDxfId="16"/>
  </tableColumns>
  <tableStyleInfo name="TableStyleLight2" showFirstColumn="0" showLastColumn="0" showRowStripes="1" showColumnStripes="0"/>
</table>
</file>

<file path=xl/tables/table2.xml><?xml version="1.0" encoding="utf-8"?>
<table xmlns="http://schemas.openxmlformats.org/spreadsheetml/2006/main" id="7" name="Table7" displayName="Table7" ref="G1:G11" totalsRowShown="0" headerRowDxfId="70" dataDxfId="69" tableBorderDxfId="68">
  <autoFilter ref="G1:G11"/>
  <tableColumns count="1">
    <tableColumn id="1" name="aa. CIAP 1.1.3" dataDxfId="67"/>
  </tableColumns>
  <tableStyleInfo name="TableStyleLight7" showFirstColumn="0" showLastColumn="0" showRowStripes="1" showColumnStripes="0"/>
</table>
</file>

<file path=xl/tables/table20.xml><?xml version="1.0" encoding="utf-8"?>
<table xmlns="http://schemas.openxmlformats.org/spreadsheetml/2006/main" id="22" name="Tabla22" displayName="Tabla22" ref="AT1:AT4" totalsRowShown="0" headerRowDxfId="15" dataDxfId="14">
  <autoFilter ref="AT1:AT4"/>
  <tableColumns count="1">
    <tableColumn id="1" name="aa. CIAP 2.2.3" dataDxfId="13"/>
  </tableColumns>
  <tableStyleInfo name="TableStyleLight3" showFirstColumn="0" showLastColumn="0" showRowStripes="1" showColumnStripes="0"/>
</table>
</file>

<file path=xl/tables/table21.xml><?xml version="1.0" encoding="utf-8"?>
<table xmlns="http://schemas.openxmlformats.org/spreadsheetml/2006/main" id="23" name="Tabla23" displayName="Tabla23" ref="AW1:AW4" totalsRowShown="0" headerRowDxfId="12" dataDxfId="11">
  <autoFilter ref="AW1:AW4"/>
  <tableColumns count="1">
    <tableColumn id="1" name="aa. CIAP 2.2.4" dataDxfId="10"/>
  </tableColumns>
  <tableStyleInfo name="TableStyleLight4" showFirstColumn="0" showLastColumn="0" showRowStripes="1" showColumnStripes="0"/>
</table>
</file>

<file path=xl/tables/table22.xml><?xml version="1.0" encoding="utf-8"?>
<table xmlns="http://schemas.openxmlformats.org/spreadsheetml/2006/main" id="24" name="Tabla24" displayName="Tabla24" ref="AZ1:AZ4" totalsRowShown="0" headerRowDxfId="9" dataDxfId="8">
  <autoFilter ref="AZ1:AZ4"/>
  <tableColumns count="1">
    <tableColumn id="1" name="aa. CIAP 2.2.5" dataDxfId="7"/>
  </tableColumns>
  <tableStyleInfo name="TableStyleLight5" showFirstColumn="0" showLastColumn="0" showRowStripes="1" showColumnStripes="0"/>
</table>
</file>

<file path=xl/tables/table23.xml><?xml version="1.0" encoding="utf-8"?>
<table xmlns="http://schemas.openxmlformats.org/spreadsheetml/2006/main" id="25" name="Tabla25" displayName="Tabla25" ref="BC1:BC4" totalsRowShown="0" headerRowDxfId="6" dataDxfId="5">
  <autoFilter ref="BC1:BC4"/>
  <tableColumns count="1">
    <tableColumn id="1" name="aa. CIAP 2.2.6" dataDxfId="4"/>
  </tableColumns>
  <tableStyleInfo name="TableStyleLight6" showFirstColumn="0" showLastColumn="0" showRowStripes="1" showColumnStripes="0"/>
</table>
</file>

<file path=xl/tables/table24.xml><?xml version="1.0" encoding="utf-8"?>
<table xmlns="http://schemas.openxmlformats.org/spreadsheetml/2006/main" id="6" name="Table57" displayName="Table57" ref="D1:D5" totalsRowShown="0" headerRowDxfId="3" dataDxfId="2" tableBorderDxfId="1">
  <autoFilter ref="D1:D5"/>
  <sortState ref="D2:D5">
    <sortCondition ref="D2:D5"/>
  </sortState>
  <tableColumns count="1">
    <tableColumn id="1" name="aa. CIAP 1.1.2" dataDxfId="0"/>
  </tableColumns>
  <tableStyleInfo name="TableStyleLight5" showFirstColumn="0" showLastColumn="0" showRowStripes="1" showColumnStripes="0"/>
</table>
</file>

<file path=xl/tables/table3.xml><?xml version="1.0" encoding="utf-8"?>
<table xmlns="http://schemas.openxmlformats.org/spreadsheetml/2006/main" id="3" name="Tabla3" displayName="Tabla3" ref="J1:J4" totalsRowShown="0" headerRowDxfId="66" dataDxfId="65">
  <autoFilter ref="J1:J4"/>
  <tableColumns count="1">
    <tableColumn id="1" name="aa. CIAP 1.2.1" dataDxfId="64"/>
  </tableColumns>
  <tableStyleInfo name="TableStyleLight1" showFirstColumn="0" showLastColumn="0" showRowStripes="1" showColumnStripes="0"/>
</table>
</file>

<file path=xl/tables/table4.xml><?xml version="1.0" encoding="utf-8"?>
<table xmlns="http://schemas.openxmlformats.org/spreadsheetml/2006/main" id="4" name="Tabla4" displayName="Tabla4" ref="M1:M4" totalsRowShown="0" headerRowDxfId="63" dataDxfId="62">
  <autoFilter ref="M1:M4"/>
  <tableColumns count="1">
    <tableColumn id="1" name="aa. CIAP 1.2.2" dataDxfId="61"/>
  </tableColumns>
  <tableStyleInfo name="TableStyleLight2" showFirstColumn="0" showLastColumn="0" showRowStripes="1" showColumnStripes="0"/>
</table>
</file>

<file path=xl/tables/table5.xml><?xml version="1.0" encoding="utf-8"?>
<table xmlns="http://schemas.openxmlformats.org/spreadsheetml/2006/main" id="9" name="Tabla9" displayName="Tabla9" ref="P1:P3" totalsRowShown="0" headerRowDxfId="60" dataDxfId="59">
  <autoFilter ref="P1:P3"/>
  <tableColumns count="1">
    <tableColumn id="1" name="aa. CIAP 1.3.1" dataDxfId="58"/>
  </tableColumns>
  <tableStyleInfo name="TableStyleLight3" showFirstColumn="0" showLastColumn="0" showRowStripes="1" showColumnStripes="0"/>
</table>
</file>

<file path=xl/tables/table6.xml><?xml version="1.0" encoding="utf-8"?>
<table xmlns="http://schemas.openxmlformats.org/spreadsheetml/2006/main" id="10" name="Tabla10" displayName="Tabla10" ref="S1:S11" totalsRowShown="0" headerRowDxfId="57" dataDxfId="56">
  <autoFilter ref="S1:S11"/>
  <tableColumns count="1">
    <tableColumn id="1" name="aa. CIAP 1.3.2" dataDxfId="55"/>
  </tableColumns>
  <tableStyleInfo name="TableStyleLight4" showFirstColumn="0" showLastColumn="0" showRowStripes="1" showColumnStripes="0"/>
</table>
</file>

<file path=xl/tables/table7.xml><?xml version="1.0" encoding="utf-8"?>
<table xmlns="http://schemas.openxmlformats.org/spreadsheetml/2006/main" id="11" name="Tabla11" displayName="Tabla11" ref="V1:V4" totalsRowShown="0" headerRowDxfId="54" dataDxfId="53">
  <autoFilter ref="V1:V4"/>
  <tableColumns count="1">
    <tableColumn id="1" name="aa. CIAP 1.3.3" dataDxfId="52"/>
  </tableColumns>
  <tableStyleInfo name="TableStyleLight6" showFirstColumn="0" showLastColumn="0" showRowStripes="1" showColumnStripes="0"/>
</table>
</file>

<file path=xl/tables/table8.xml><?xml version="1.0" encoding="utf-8"?>
<table xmlns="http://schemas.openxmlformats.org/spreadsheetml/2006/main" id="12" name="Tabla12" displayName="Tabla12" ref="Y1:Y4" totalsRowShown="0" headerRowDxfId="51" dataDxfId="50">
  <autoFilter ref="Y1:Y4"/>
  <tableColumns count="1">
    <tableColumn id="1" name="aa. CIAP 1.3.4" dataDxfId="49"/>
  </tableColumns>
  <tableStyleInfo name="TableStyleLight9" showFirstColumn="0" showLastColumn="0" showRowStripes="1" showColumnStripes="0"/>
</table>
</file>

<file path=xl/tables/table9.xml><?xml version="1.0" encoding="utf-8"?>
<table xmlns="http://schemas.openxmlformats.org/spreadsheetml/2006/main" id="13" name="Tabla13" displayName="Tabla13" ref="AB1:AB5" totalsRowShown="0" headerRowDxfId="48" dataDxfId="47">
  <autoFilter ref="AB1:AB5"/>
  <tableColumns count="1">
    <tableColumn id="1" name="aa. CIAP 1.3.5" dataDxfId="46"/>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2" dT="2020-06-05T19:52:51.21" personId="{0B60A0C9-600B-4132-BFAD-2E905AE1AF10}" id="{0A4F7E66-1B7D-4953-BE44-78F288985343}">
    <text>Escriba el número sin puntos, comas, ni espacios. Incluya el digito de verificación separado por un guión -</text>
  </threadedComment>
  <threadedComment ref="T29" dT="2020-06-05T22:58:48.18" personId="{0B60A0C9-600B-4132-BFAD-2E905AE1AF10}" id="{3A83428D-ED6F-404C-8C24-EE1F08F8A1CA}">
    <text>Escriba el número sin puntos, comas, ni espacios.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E127"/>
  <sheetViews>
    <sheetView tabSelected="1" view="pageBreakPreview" zoomScaleNormal="100" zoomScaleSheetLayoutView="100" workbookViewId="0">
      <pane ySplit="3" topLeftCell="A4" activePane="bottomLeft" state="frozen"/>
      <selection pane="bottomLeft" activeCell="A5" sqref="A5:XFD5"/>
    </sheetView>
  </sheetViews>
  <sheetFormatPr baseColWidth="10" defaultColWidth="11.42578125" defaultRowHeight="15" customHeight="1" x14ac:dyDescent="0.25"/>
  <cols>
    <col min="1" max="2" width="3.7109375" style="38" customWidth="1"/>
    <col min="3" max="22" width="5.7109375" style="38" customWidth="1"/>
    <col min="23" max="23" width="3.7109375" style="38" customWidth="1"/>
    <col min="24" max="24" width="5.7109375" style="38" customWidth="1"/>
    <col min="25" max="25" width="3.7109375" style="38" customWidth="1"/>
    <col min="26" max="28" width="5.7109375" style="38" customWidth="1"/>
    <col min="29" max="16384" width="11.42578125" style="38"/>
  </cols>
  <sheetData>
    <row r="1" spans="1:23" s="163" customFormat="1" ht="31.5" customHeight="1" x14ac:dyDescent="0.2">
      <c r="B1" s="376" t="s">
        <v>2236</v>
      </c>
      <c r="C1" s="376"/>
      <c r="D1" s="376"/>
      <c r="E1" s="376"/>
      <c r="F1" s="376"/>
      <c r="G1" s="377" t="s">
        <v>2206</v>
      </c>
      <c r="H1" s="377"/>
      <c r="I1" s="377"/>
      <c r="J1" s="377"/>
      <c r="K1" s="377"/>
      <c r="L1" s="377"/>
      <c r="M1" s="377"/>
      <c r="N1" s="377"/>
      <c r="O1" s="377"/>
      <c r="P1" s="377"/>
      <c r="Q1" s="377"/>
      <c r="R1" s="377"/>
      <c r="S1" s="380"/>
      <c r="T1" s="380"/>
      <c r="U1" s="380"/>
      <c r="V1" s="380"/>
      <c r="W1" s="380"/>
    </row>
    <row r="2" spans="1:23" s="163" customFormat="1" ht="17.25" customHeight="1" x14ac:dyDescent="0.2">
      <c r="B2" s="376"/>
      <c r="C2" s="376"/>
      <c r="D2" s="376"/>
      <c r="E2" s="376"/>
      <c r="F2" s="376"/>
      <c r="G2" s="378" t="s">
        <v>2234</v>
      </c>
      <c r="H2" s="378"/>
      <c r="I2" s="378"/>
      <c r="J2" s="378"/>
      <c r="K2" s="378"/>
      <c r="L2" s="378"/>
      <c r="M2" s="378"/>
      <c r="N2" s="378"/>
      <c r="O2" s="378"/>
      <c r="P2" s="378"/>
      <c r="Q2" s="378"/>
      <c r="R2" s="378"/>
      <c r="S2" s="380"/>
      <c r="T2" s="380"/>
      <c r="U2" s="380"/>
      <c r="V2" s="380"/>
      <c r="W2" s="380"/>
    </row>
    <row r="3" spans="1:23" s="163" customFormat="1" ht="17.25" customHeight="1" x14ac:dyDescent="0.2">
      <c r="B3" s="379" t="s">
        <v>2237</v>
      </c>
      <c r="C3" s="379"/>
      <c r="D3" s="379"/>
      <c r="E3" s="379"/>
      <c r="F3" s="379"/>
      <c r="G3" s="379" t="s">
        <v>2241</v>
      </c>
      <c r="H3" s="379"/>
      <c r="I3" s="379"/>
      <c r="J3" s="379"/>
      <c r="K3" s="379"/>
      <c r="L3" s="379"/>
      <c r="M3" s="379"/>
      <c r="N3" s="379"/>
      <c r="O3" s="379"/>
      <c r="P3" s="379"/>
      <c r="Q3" s="379"/>
      <c r="R3" s="379"/>
      <c r="S3" s="379" t="s">
        <v>2235</v>
      </c>
      <c r="T3" s="379"/>
      <c r="U3" s="379"/>
      <c r="V3" s="379"/>
      <c r="W3" s="379"/>
    </row>
    <row r="4" spans="1:23" ht="6" customHeight="1" thickBot="1" x14ac:dyDescent="0.3"/>
    <row r="5" spans="1:23" ht="5.25" customHeight="1" thickBot="1" x14ac:dyDescent="0.3">
      <c r="B5" s="170"/>
      <c r="C5" s="171"/>
      <c r="D5" s="171"/>
      <c r="E5" s="171"/>
      <c r="F5" s="171"/>
      <c r="G5" s="171"/>
      <c r="H5" s="171"/>
      <c r="I5" s="171"/>
      <c r="J5" s="171"/>
      <c r="K5" s="171"/>
      <c r="L5" s="171"/>
      <c r="M5" s="171"/>
      <c r="N5" s="171"/>
      <c r="O5" s="171"/>
      <c r="P5" s="171"/>
      <c r="Q5" s="171"/>
      <c r="R5" s="171"/>
      <c r="S5" s="171"/>
      <c r="T5" s="171"/>
      <c r="U5" s="171"/>
      <c r="V5" s="171"/>
      <c r="W5" s="172"/>
    </row>
    <row r="6" spans="1:23" ht="15" customHeight="1" x14ac:dyDescent="0.25">
      <c r="A6" s="39"/>
      <c r="B6" s="173"/>
      <c r="C6" s="429" t="s">
        <v>1274</v>
      </c>
      <c r="D6" s="430"/>
      <c r="E6" s="430"/>
      <c r="F6" s="430"/>
      <c r="G6" s="430"/>
      <c r="H6" s="430"/>
      <c r="I6" s="430"/>
      <c r="J6" s="431"/>
      <c r="K6" s="302"/>
      <c r="L6" s="40"/>
      <c r="M6" s="40"/>
      <c r="N6" s="40"/>
      <c r="O6" s="40"/>
      <c r="P6" s="40"/>
      <c r="Q6" s="40"/>
      <c r="R6" s="40"/>
      <c r="S6" s="40"/>
      <c r="T6" s="40"/>
      <c r="U6" s="40"/>
      <c r="V6" s="40"/>
      <c r="W6" s="169"/>
    </row>
    <row r="7" spans="1:23" ht="5.0999999999999996" customHeight="1" thickBot="1" x14ac:dyDescent="0.3">
      <c r="A7" s="39"/>
      <c r="B7" s="173"/>
      <c r="C7" s="39"/>
      <c r="D7" s="39"/>
      <c r="E7" s="39"/>
      <c r="F7" s="39"/>
      <c r="G7" s="39"/>
      <c r="H7" s="39"/>
      <c r="I7" s="39"/>
      <c r="J7" s="39"/>
      <c r="K7" s="39"/>
      <c r="L7" s="39"/>
      <c r="M7" s="39"/>
      <c r="N7" s="39"/>
      <c r="O7" s="39"/>
      <c r="P7" s="39"/>
      <c r="Q7" s="39"/>
      <c r="R7" s="39"/>
      <c r="S7" s="39"/>
      <c r="T7" s="39"/>
      <c r="U7" s="39"/>
      <c r="V7" s="39"/>
      <c r="W7" s="169"/>
    </row>
    <row r="8" spans="1:23" ht="30" customHeight="1" thickBot="1" x14ac:dyDescent="0.3">
      <c r="A8" s="39"/>
      <c r="B8" s="173"/>
      <c r="C8" s="329" t="s">
        <v>1275</v>
      </c>
      <c r="D8" s="338" t="s">
        <v>67</v>
      </c>
      <c r="E8" s="339"/>
      <c r="F8" s="340"/>
      <c r="G8" s="341"/>
      <c r="H8" s="342"/>
      <c r="I8" s="342"/>
      <c r="J8" s="342"/>
      <c r="K8" s="342"/>
      <c r="L8" s="342"/>
      <c r="M8" s="342"/>
      <c r="N8" s="342"/>
      <c r="O8" s="342"/>
      <c r="P8" s="342"/>
      <c r="Q8" s="342"/>
      <c r="R8" s="342"/>
      <c r="S8" s="342"/>
      <c r="T8" s="342"/>
      <c r="U8" s="342"/>
      <c r="V8" s="343"/>
      <c r="W8" s="169"/>
    </row>
    <row r="9" spans="1:23" ht="5.0999999999999996" customHeight="1" thickBot="1" x14ac:dyDescent="0.3">
      <c r="A9" s="39"/>
      <c r="B9" s="173"/>
      <c r="C9" s="39"/>
      <c r="D9" s="39"/>
      <c r="E9" s="39"/>
      <c r="F9" s="39"/>
      <c r="G9" s="39"/>
      <c r="H9" s="39"/>
      <c r="I9" s="39"/>
      <c r="J9" s="39"/>
      <c r="K9" s="39"/>
      <c r="L9" s="39"/>
      <c r="M9" s="39"/>
      <c r="N9" s="39"/>
      <c r="O9" s="39"/>
      <c r="P9" s="39"/>
      <c r="Q9" s="39"/>
      <c r="R9" s="39"/>
      <c r="S9" s="39"/>
      <c r="T9" s="39"/>
      <c r="U9" s="39"/>
      <c r="V9" s="39"/>
      <c r="W9" s="169"/>
    </row>
    <row r="10" spans="1:23" ht="45" customHeight="1" thickBot="1" x14ac:dyDescent="0.3">
      <c r="A10" s="39"/>
      <c r="B10" s="173"/>
      <c r="C10" s="330" t="s">
        <v>1276</v>
      </c>
      <c r="D10" s="338" t="s">
        <v>1290</v>
      </c>
      <c r="E10" s="339"/>
      <c r="F10" s="340"/>
      <c r="G10" s="341"/>
      <c r="H10" s="342"/>
      <c r="I10" s="342"/>
      <c r="J10" s="342"/>
      <c r="K10" s="343"/>
      <c r="L10" s="39"/>
      <c r="M10" s="331" t="s">
        <v>83</v>
      </c>
      <c r="N10" s="438"/>
      <c r="O10" s="439"/>
      <c r="P10" s="440"/>
      <c r="Q10" s="39"/>
      <c r="R10" s="330" t="s">
        <v>1277</v>
      </c>
      <c r="S10" s="467" t="s">
        <v>1278</v>
      </c>
      <c r="T10" s="469"/>
      <c r="U10" s="537"/>
      <c r="V10" s="437"/>
      <c r="W10" s="169"/>
    </row>
    <row r="11" spans="1:23" ht="5.0999999999999996" customHeight="1" thickBot="1" x14ac:dyDescent="0.3">
      <c r="A11" s="39"/>
      <c r="B11" s="173"/>
      <c r="C11" s="166"/>
      <c r="D11" s="166"/>
      <c r="E11" s="166"/>
      <c r="F11" s="41"/>
      <c r="G11" s="41"/>
      <c r="H11" s="41"/>
      <c r="I11" s="39"/>
      <c r="J11" s="41"/>
      <c r="K11" s="41"/>
      <c r="L11" s="41"/>
      <c r="M11" s="41"/>
      <c r="N11" s="41"/>
      <c r="O11" s="41"/>
      <c r="P11" s="39"/>
      <c r="Q11" s="41"/>
      <c r="R11" s="41"/>
      <c r="S11" s="41"/>
      <c r="T11" s="42"/>
      <c r="U11" s="42"/>
      <c r="V11" s="42"/>
      <c r="W11" s="169"/>
    </row>
    <row r="12" spans="1:23" ht="15" customHeight="1" thickBot="1" x14ac:dyDescent="0.3">
      <c r="A12" s="39"/>
      <c r="B12" s="173"/>
      <c r="C12" s="330" t="s">
        <v>1279</v>
      </c>
      <c r="D12" s="387" t="s">
        <v>8</v>
      </c>
      <c r="E12" s="410"/>
      <c r="F12" s="411"/>
      <c r="G12" s="389"/>
      <c r="H12" s="342"/>
      <c r="I12" s="342"/>
      <c r="J12" s="343"/>
      <c r="K12" s="39"/>
      <c r="L12" s="39"/>
      <c r="M12" s="39"/>
      <c r="N12" s="39"/>
      <c r="O12" s="39"/>
      <c r="P12" s="39"/>
      <c r="Q12" s="39"/>
      <c r="R12" s="39"/>
      <c r="S12" s="39"/>
      <c r="T12" s="39"/>
      <c r="U12" s="39"/>
      <c r="V12" s="39"/>
      <c r="W12" s="169"/>
    </row>
    <row r="13" spans="1:23" ht="5.0999999999999996" customHeight="1" thickBot="1" x14ac:dyDescent="0.3">
      <c r="A13" s="39"/>
      <c r="B13" s="173"/>
      <c r="C13" s="39"/>
      <c r="D13" s="39"/>
      <c r="E13" s="39"/>
      <c r="F13" s="39"/>
      <c r="G13" s="39"/>
      <c r="H13" s="39"/>
      <c r="I13" s="39"/>
      <c r="J13" s="39"/>
      <c r="K13" s="39"/>
      <c r="L13" s="39"/>
      <c r="M13" s="39"/>
      <c r="N13" s="39"/>
      <c r="O13" s="39"/>
      <c r="P13" s="39"/>
      <c r="Q13" s="39"/>
      <c r="R13" s="39"/>
      <c r="S13" s="39"/>
      <c r="T13" s="39"/>
      <c r="U13" s="39"/>
      <c r="V13" s="39"/>
      <c r="W13" s="169"/>
    </row>
    <row r="14" spans="1:23" ht="30" customHeight="1" thickBot="1" x14ac:dyDescent="0.3">
      <c r="A14" s="39"/>
      <c r="B14" s="173"/>
      <c r="C14" s="330" t="s">
        <v>1298</v>
      </c>
      <c r="D14" s="387" t="s">
        <v>1280</v>
      </c>
      <c r="E14" s="388"/>
      <c r="F14" s="168"/>
      <c r="G14" s="41"/>
      <c r="H14" s="387" t="s">
        <v>1146</v>
      </c>
      <c r="I14" s="410"/>
      <c r="J14" s="411"/>
      <c r="K14" s="412"/>
      <c r="L14" s="413"/>
      <c r="M14" s="414"/>
      <c r="N14" s="41"/>
      <c r="O14" s="338" t="s">
        <v>1150</v>
      </c>
      <c r="P14" s="339"/>
      <c r="Q14" s="340"/>
      <c r="R14" s="341"/>
      <c r="S14" s="342"/>
      <c r="T14" s="342"/>
      <c r="U14" s="342"/>
      <c r="V14" s="343"/>
      <c r="W14" s="169"/>
    </row>
    <row r="15" spans="1:23" ht="5.0999999999999996" customHeight="1" thickBot="1" x14ac:dyDescent="0.3">
      <c r="A15" s="39"/>
      <c r="B15" s="173"/>
      <c r="C15" s="166"/>
      <c r="D15" s="166"/>
      <c r="E15" s="166"/>
      <c r="F15" s="41"/>
      <c r="G15" s="41"/>
      <c r="H15" s="41"/>
      <c r="I15" s="39"/>
      <c r="J15" s="41"/>
      <c r="K15" s="41"/>
      <c r="L15" s="41"/>
      <c r="M15" s="41"/>
      <c r="N15" s="41"/>
      <c r="O15" s="41"/>
      <c r="P15" s="39"/>
      <c r="Q15" s="41"/>
      <c r="R15" s="41"/>
      <c r="S15" s="41"/>
      <c r="T15" s="42"/>
      <c r="U15" s="42"/>
      <c r="V15" s="42"/>
      <c r="W15" s="169"/>
    </row>
    <row r="16" spans="1:23" ht="15" customHeight="1" thickBot="1" x14ac:dyDescent="0.3">
      <c r="A16" s="39"/>
      <c r="B16" s="173"/>
      <c r="C16" s="329" t="s">
        <v>1304</v>
      </c>
      <c r="D16" s="338" t="s">
        <v>1156</v>
      </c>
      <c r="E16" s="339"/>
      <c r="F16" s="421">
        <f>+K16+P16</f>
        <v>0</v>
      </c>
      <c r="G16" s="422"/>
      <c r="H16" s="43"/>
      <c r="I16" s="338" t="s">
        <v>51</v>
      </c>
      <c r="J16" s="340"/>
      <c r="K16" s="412"/>
      <c r="L16" s="414"/>
      <c r="M16" s="43"/>
      <c r="N16" s="338" t="s">
        <v>52</v>
      </c>
      <c r="O16" s="340"/>
      <c r="P16" s="412"/>
      <c r="Q16" s="414"/>
      <c r="R16" s="43"/>
      <c r="S16" s="43"/>
      <c r="T16" s="43"/>
      <c r="U16" s="43"/>
      <c r="V16" s="43"/>
      <c r="W16" s="169"/>
    </row>
    <row r="17" spans="1:29" ht="5.0999999999999996" customHeight="1" thickBot="1" x14ac:dyDescent="0.3">
      <c r="A17" s="39"/>
      <c r="B17" s="173"/>
      <c r="C17" s="44"/>
      <c r="D17" s="44"/>
      <c r="E17" s="44"/>
      <c r="F17" s="44"/>
      <c r="G17" s="44"/>
      <c r="H17" s="44"/>
      <c r="I17" s="44"/>
      <c r="J17" s="44"/>
      <c r="K17" s="44"/>
      <c r="L17" s="44"/>
      <c r="M17" s="39"/>
      <c r="N17" s="39"/>
      <c r="O17" s="39"/>
      <c r="P17" s="39"/>
      <c r="Q17" s="39"/>
      <c r="R17" s="39"/>
      <c r="S17" s="39"/>
      <c r="T17" s="39"/>
      <c r="U17" s="39"/>
      <c r="V17" s="39"/>
      <c r="W17" s="169"/>
    </row>
    <row r="18" spans="1:29" ht="30" customHeight="1" thickBot="1" x14ac:dyDescent="0.25">
      <c r="A18" s="39"/>
      <c r="B18" s="173"/>
      <c r="C18" s="329" t="s">
        <v>1321</v>
      </c>
      <c r="D18" s="338" t="s">
        <v>1345</v>
      </c>
      <c r="E18" s="340"/>
      <c r="F18" s="423">
        <f>+K18+P18</f>
        <v>0</v>
      </c>
      <c r="G18" s="424"/>
      <c r="H18" s="43"/>
      <c r="I18" s="425" t="s">
        <v>51</v>
      </c>
      <c r="J18" s="426"/>
      <c r="K18" s="427"/>
      <c r="L18" s="428"/>
      <c r="M18" s="43"/>
      <c r="N18" s="425" t="s">
        <v>52</v>
      </c>
      <c r="O18" s="426"/>
      <c r="P18" s="427"/>
      <c r="Q18" s="428"/>
      <c r="R18" s="43"/>
      <c r="S18" s="418" t="s">
        <v>1455</v>
      </c>
      <c r="T18" s="419"/>
      <c r="U18" s="419"/>
      <c r="V18" s="420"/>
      <c r="W18" s="169"/>
      <c r="Z18" s="39"/>
      <c r="AA18" s="39"/>
    </row>
    <row r="19" spans="1:29" ht="5.0999999999999996" customHeight="1" thickBot="1" x14ac:dyDescent="0.3">
      <c r="A19" s="39"/>
      <c r="B19" s="173"/>
      <c r="C19" s="39"/>
      <c r="D19" s="39"/>
      <c r="E19" s="39"/>
      <c r="F19" s="39"/>
      <c r="G19" s="39"/>
      <c r="H19" s="39"/>
      <c r="I19" s="39"/>
      <c r="J19" s="39"/>
      <c r="K19" s="39"/>
      <c r="L19" s="39"/>
      <c r="M19" s="39"/>
      <c r="N19" s="39"/>
      <c r="O19" s="39"/>
      <c r="P19" s="39"/>
      <c r="Q19" s="39"/>
      <c r="R19" s="39"/>
      <c r="S19" s="39"/>
      <c r="T19" s="39"/>
      <c r="U19" s="39"/>
      <c r="V19" s="39"/>
      <c r="W19" s="169"/>
    </row>
    <row r="20" spans="1:29" ht="30" customHeight="1" thickBot="1" x14ac:dyDescent="0.3">
      <c r="A20" s="39"/>
      <c r="B20" s="173"/>
      <c r="C20" s="330" t="s">
        <v>1325</v>
      </c>
      <c r="D20" s="338" t="s">
        <v>2097</v>
      </c>
      <c r="E20" s="390"/>
      <c r="F20" s="177"/>
      <c r="G20" s="39"/>
      <c r="H20" s="338" t="s">
        <v>1145</v>
      </c>
      <c r="I20" s="339"/>
      <c r="J20" s="390"/>
      <c r="K20" s="332" t="s">
        <v>1305</v>
      </c>
      <c r="L20" s="300"/>
      <c r="M20" s="334" t="s">
        <v>1306</v>
      </c>
      <c r="N20" s="368"/>
      <c r="O20" s="369"/>
      <c r="P20" s="332" t="s">
        <v>1309</v>
      </c>
      <c r="Q20" s="299"/>
      <c r="R20" s="39"/>
      <c r="S20" s="415" t="s">
        <v>1320</v>
      </c>
      <c r="T20" s="416"/>
      <c r="U20" s="417"/>
      <c r="V20" s="180"/>
      <c r="W20" s="169"/>
      <c r="AB20" s="39"/>
      <c r="AC20" s="39"/>
    </row>
    <row r="21" spans="1:29" ht="5.0999999999999996" customHeight="1" thickBot="1" x14ac:dyDescent="0.3">
      <c r="A21" s="39"/>
      <c r="B21" s="173"/>
      <c r="C21" s="39"/>
      <c r="D21" s="171"/>
      <c r="E21" s="171"/>
      <c r="F21" s="39"/>
      <c r="G21" s="39"/>
      <c r="H21" s="39"/>
      <c r="I21" s="39"/>
      <c r="J21" s="39"/>
      <c r="K21" s="39"/>
      <c r="L21" s="39"/>
      <c r="M21" s="39"/>
      <c r="N21" s="39"/>
      <c r="O21" s="39"/>
      <c r="P21" s="39"/>
      <c r="Q21" s="39"/>
      <c r="R21" s="39"/>
      <c r="S21" s="39"/>
      <c r="T21" s="39"/>
      <c r="U21" s="39"/>
      <c r="V21" s="39"/>
      <c r="W21" s="169"/>
    </row>
    <row r="22" spans="1:29" ht="30" customHeight="1" thickBot="1" x14ac:dyDescent="0.3">
      <c r="A22" s="39"/>
      <c r="B22" s="173"/>
      <c r="C22" s="336" t="s">
        <v>1329</v>
      </c>
      <c r="D22" s="338" t="s">
        <v>2102</v>
      </c>
      <c r="E22" s="390"/>
      <c r="F22" s="179"/>
      <c r="G22" s="39"/>
      <c r="H22" s="338" t="s">
        <v>1343</v>
      </c>
      <c r="I22" s="339"/>
      <c r="J22" s="390"/>
      <c r="K22" s="332" t="s">
        <v>1305</v>
      </c>
      <c r="L22" s="300"/>
      <c r="M22" s="334" t="s">
        <v>1306</v>
      </c>
      <c r="N22" s="368"/>
      <c r="O22" s="369"/>
      <c r="P22" s="333" t="s">
        <v>1309</v>
      </c>
      <c r="Q22" s="301"/>
      <c r="R22" s="39"/>
      <c r="S22" s="39"/>
      <c r="T22" s="39"/>
      <c r="U22" s="39"/>
      <c r="V22" s="39"/>
      <c r="W22" s="169"/>
    </row>
    <row r="23" spans="1:29" ht="5.0999999999999996" customHeight="1" thickBot="1" x14ac:dyDescent="0.3">
      <c r="A23" s="39"/>
      <c r="B23" s="173"/>
      <c r="C23" s="337"/>
      <c r="D23" s="39"/>
      <c r="E23" s="39"/>
      <c r="F23" s="39"/>
      <c r="G23" s="39"/>
      <c r="H23" s="39"/>
      <c r="I23" s="39"/>
      <c r="J23" s="39"/>
      <c r="K23" s="39"/>
      <c r="L23" s="39"/>
      <c r="M23" s="39"/>
      <c r="N23" s="39"/>
      <c r="O23" s="39"/>
      <c r="P23" s="39"/>
      <c r="Q23" s="39"/>
      <c r="R23" s="39"/>
      <c r="S23" s="39"/>
      <c r="T23" s="39"/>
      <c r="U23" s="39"/>
      <c r="V23" s="39"/>
      <c r="W23" s="169"/>
    </row>
    <row r="24" spans="1:29" ht="15" customHeight="1" thickBot="1" x14ac:dyDescent="0.3">
      <c r="A24" s="39"/>
      <c r="B24" s="173"/>
      <c r="C24" s="336" t="s">
        <v>1344</v>
      </c>
      <c r="D24" s="457" t="s">
        <v>1299</v>
      </c>
      <c r="E24" s="458"/>
      <c r="F24" s="461"/>
      <c r="G24" s="462"/>
      <c r="H24" s="462"/>
      <c r="I24" s="463"/>
      <c r="J24" s="44"/>
      <c r="K24" s="467" t="s">
        <v>1322</v>
      </c>
      <c r="L24" s="468"/>
      <c r="M24" s="468"/>
      <c r="N24" s="469"/>
      <c r="O24" s="470" t="s">
        <v>1323</v>
      </c>
      <c r="P24" s="468"/>
      <c r="Q24" s="468"/>
      <c r="R24" s="471"/>
      <c r="S24" s="467" t="s">
        <v>1324</v>
      </c>
      <c r="T24" s="468"/>
      <c r="U24" s="468"/>
      <c r="V24" s="469"/>
      <c r="W24" s="169"/>
    </row>
    <row r="25" spans="1:29" ht="15" customHeight="1" thickBot="1" x14ac:dyDescent="0.3">
      <c r="A25" s="39"/>
      <c r="B25" s="173"/>
      <c r="C25" s="337"/>
      <c r="D25" s="459"/>
      <c r="E25" s="460"/>
      <c r="F25" s="464"/>
      <c r="G25" s="465"/>
      <c r="H25" s="465"/>
      <c r="I25" s="466"/>
      <c r="J25" s="44"/>
      <c r="K25" s="472"/>
      <c r="L25" s="473"/>
      <c r="M25" s="473"/>
      <c r="N25" s="474"/>
      <c r="O25" s="341"/>
      <c r="P25" s="342"/>
      <c r="Q25" s="342"/>
      <c r="R25" s="343"/>
      <c r="S25" s="475"/>
      <c r="T25" s="473"/>
      <c r="U25" s="473"/>
      <c r="V25" s="476"/>
      <c r="W25" s="169"/>
    </row>
    <row r="26" spans="1:29" ht="5.0999999999999996" customHeight="1" thickBot="1" x14ac:dyDescent="0.3">
      <c r="A26" s="39"/>
      <c r="B26" s="173"/>
      <c r="C26" s="39"/>
      <c r="D26" s="39"/>
      <c r="E26" s="39"/>
      <c r="F26" s="39"/>
      <c r="G26" s="39"/>
      <c r="H26" s="39"/>
      <c r="I26" s="39"/>
      <c r="J26" s="39"/>
      <c r="K26" s="39"/>
      <c r="L26" s="39"/>
      <c r="M26" s="39"/>
      <c r="N26" s="39"/>
      <c r="O26" s="39"/>
      <c r="P26" s="39"/>
      <c r="Q26" s="39"/>
      <c r="R26" s="39"/>
      <c r="S26" s="39"/>
      <c r="T26" s="39"/>
      <c r="U26" s="39"/>
      <c r="V26" s="39"/>
      <c r="W26" s="169"/>
    </row>
    <row r="27" spans="1:29" ht="30" customHeight="1" thickBot="1" x14ac:dyDescent="0.3">
      <c r="A27" s="39"/>
      <c r="B27" s="173"/>
      <c r="C27" s="329" t="s">
        <v>1346</v>
      </c>
      <c r="D27" s="338" t="s">
        <v>1</v>
      </c>
      <c r="E27" s="339"/>
      <c r="F27" s="390"/>
      <c r="G27" s="480"/>
      <c r="H27" s="342"/>
      <c r="I27" s="342"/>
      <c r="J27" s="342"/>
      <c r="K27" s="343"/>
      <c r="L27" s="39"/>
      <c r="M27" s="338" t="s">
        <v>71</v>
      </c>
      <c r="N27" s="340"/>
      <c r="O27" s="341"/>
      <c r="P27" s="343"/>
      <c r="Q27" s="39"/>
      <c r="R27" s="338" t="s">
        <v>73</v>
      </c>
      <c r="S27" s="340"/>
      <c r="T27" s="477"/>
      <c r="U27" s="478"/>
      <c r="V27" s="479"/>
      <c r="W27" s="169"/>
    </row>
    <row r="28" spans="1:29" ht="5.0999999999999996" customHeight="1" thickBot="1" x14ac:dyDescent="0.3">
      <c r="A28" s="39"/>
      <c r="B28" s="173"/>
      <c r="C28" s="39"/>
      <c r="D28" s="39"/>
      <c r="E28" s="39"/>
      <c r="F28" s="39"/>
      <c r="G28" s="39"/>
      <c r="H28" s="39"/>
      <c r="I28" s="39"/>
      <c r="J28" s="39"/>
      <c r="K28" s="39"/>
      <c r="L28" s="39"/>
      <c r="M28" s="39"/>
      <c r="N28" s="39"/>
      <c r="O28" s="39"/>
      <c r="P28" s="39"/>
      <c r="Q28" s="39"/>
      <c r="R28" s="39"/>
      <c r="S28" s="39"/>
      <c r="T28" s="39"/>
      <c r="U28" s="39"/>
      <c r="V28" s="39"/>
      <c r="W28" s="169"/>
    </row>
    <row r="29" spans="1:29" ht="30" customHeight="1" thickBot="1" x14ac:dyDescent="0.3">
      <c r="A29" s="39"/>
      <c r="B29" s="173"/>
      <c r="C29" s="329" t="s">
        <v>2210</v>
      </c>
      <c r="D29" s="338" t="s">
        <v>1330</v>
      </c>
      <c r="E29" s="339"/>
      <c r="F29" s="340"/>
      <c r="G29" s="341"/>
      <c r="H29" s="342"/>
      <c r="I29" s="342"/>
      <c r="J29" s="342"/>
      <c r="K29" s="342"/>
      <c r="L29" s="342"/>
      <c r="M29" s="342"/>
      <c r="N29" s="342"/>
      <c r="O29" s="342"/>
      <c r="P29" s="343"/>
      <c r="Q29" s="39"/>
      <c r="R29" s="338" t="s">
        <v>78</v>
      </c>
      <c r="S29" s="340"/>
      <c r="T29" s="435"/>
      <c r="U29" s="436"/>
      <c r="V29" s="437"/>
      <c r="W29" s="169"/>
    </row>
    <row r="30" spans="1:29" ht="5.0999999999999996" customHeight="1" thickBot="1" x14ac:dyDescent="0.3">
      <c r="A30" s="39"/>
      <c r="B30" s="173"/>
      <c r="C30" s="39"/>
      <c r="D30" s="39"/>
      <c r="E30" s="39"/>
      <c r="F30" s="39"/>
      <c r="G30" s="39"/>
      <c r="H30" s="39"/>
      <c r="I30" s="39"/>
      <c r="J30" s="39"/>
      <c r="K30" s="39"/>
      <c r="L30" s="39"/>
      <c r="M30" s="39"/>
      <c r="N30" s="39"/>
      <c r="O30" s="39"/>
      <c r="P30" s="39"/>
      <c r="Q30" s="39"/>
      <c r="R30" s="39"/>
      <c r="S30" s="39"/>
      <c r="T30" s="39"/>
      <c r="U30" s="39"/>
      <c r="V30" s="39"/>
      <c r="W30" s="169"/>
    </row>
    <row r="31" spans="1:29" s="1" customFormat="1" ht="30" customHeight="1" thickBot="1" x14ac:dyDescent="0.3">
      <c r="B31" s="205"/>
      <c r="C31" s="303" t="str">
        <f>IF(G19="Bien","Transformación",IF(G19="Servicio","Prestación del servicio",""))</f>
        <v/>
      </c>
      <c r="D31" s="338" t="s">
        <v>3</v>
      </c>
      <c r="E31" s="339"/>
      <c r="F31" s="340"/>
      <c r="G31" s="341"/>
      <c r="H31" s="342"/>
      <c r="I31" s="343"/>
      <c r="J31" s="344" t="e">
        <f>+VLOOKUP($G$31,Listas!$M$2:$P$1139,2)</f>
        <v>#N/A</v>
      </c>
      <c r="K31" s="345"/>
      <c r="L31" s="346"/>
      <c r="M31" s="347" t="e">
        <f>+VLOOKUP($G$31,Listas!$M$2:$P$1139,3)</f>
        <v>#N/A</v>
      </c>
      <c r="N31" s="348"/>
      <c r="O31" s="349"/>
      <c r="P31" s="304"/>
      <c r="Q31" s="303"/>
      <c r="R31" s="303"/>
      <c r="S31" s="303"/>
      <c r="T31" s="303"/>
      <c r="U31" s="303"/>
      <c r="V31" s="303"/>
      <c r="W31" s="2"/>
      <c r="X31" s="205"/>
    </row>
    <row r="32" spans="1:29" ht="5.0999999999999996" customHeight="1" thickBot="1" x14ac:dyDescent="0.3">
      <c r="A32" s="39"/>
      <c r="B32" s="173"/>
      <c r="C32" s="39"/>
      <c r="D32" s="39"/>
      <c r="E32" s="39"/>
      <c r="F32" s="39"/>
      <c r="G32" s="39"/>
      <c r="H32" s="39"/>
      <c r="I32" s="39"/>
      <c r="J32" s="178"/>
      <c r="K32" s="178"/>
      <c r="L32" s="178"/>
      <c r="M32" s="39"/>
      <c r="N32" s="39"/>
      <c r="O32" s="39"/>
      <c r="P32" s="39"/>
      <c r="Q32" s="39"/>
      <c r="R32" s="39"/>
      <c r="S32" s="39"/>
      <c r="T32" s="39"/>
      <c r="U32" s="39"/>
      <c r="V32" s="39"/>
      <c r="W32" s="169"/>
    </row>
    <row r="33" spans="1:23" ht="30" customHeight="1" thickBot="1" x14ac:dyDescent="0.3">
      <c r="A33" s="39"/>
      <c r="B33" s="173"/>
      <c r="C33" s="44"/>
      <c r="D33" s="338" t="s">
        <v>77</v>
      </c>
      <c r="E33" s="339"/>
      <c r="F33" s="340"/>
      <c r="G33" s="434"/>
      <c r="H33" s="342"/>
      <c r="I33" s="342"/>
      <c r="J33" s="342"/>
      <c r="K33" s="342"/>
      <c r="L33" s="342"/>
      <c r="M33" s="342"/>
      <c r="N33" s="342"/>
      <c r="O33" s="342"/>
      <c r="P33" s="343"/>
      <c r="Q33" s="39"/>
      <c r="R33" s="338" t="s">
        <v>2098</v>
      </c>
      <c r="S33" s="340"/>
      <c r="T33" s="435"/>
      <c r="U33" s="436"/>
      <c r="V33" s="437"/>
      <c r="W33" s="169"/>
    </row>
    <row r="34" spans="1:23" ht="5.0999999999999996" customHeight="1" thickBot="1" x14ac:dyDescent="0.3">
      <c r="A34" s="39"/>
      <c r="B34" s="173"/>
      <c r="C34" s="39"/>
      <c r="D34" s="39"/>
      <c r="E34" s="39"/>
      <c r="F34" s="39"/>
      <c r="G34" s="39"/>
      <c r="H34" s="39"/>
      <c r="I34" s="39"/>
      <c r="J34" s="39"/>
      <c r="K34" s="39"/>
      <c r="L34" s="39"/>
      <c r="M34" s="39"/>
      <c r="N34" s="39"/>
      <c r="O34" s="39"/>
      <c r="P34" s="39"/>
      <c r="Q34" s="39"/>
      <c r="R34" s="39"/>
      <c r="S34" s="39"/>
      <c r="T34" s="39"/>
      <c r="U34" s="39"/>
      <c r="V34" s="39"/>
      <c r="W34" s="169"/>
    </row>
    <row r="35" spans="1:23" ht="5.0999999999999996" customHeight="1" thickBot="1" x14ac:dyDescent="0.3">
      <c r="A35" s="39"/>
      <c r="B35" s="297"/>
      <c r="C35" s="178"/>
      <c r="D35" s="178"/>
      <c r="E35" s="178"/>
      <c r="F35" s="178"/>
      <c r="G35" s="178"/>
      <c r="H35" s="178"/>
      <c r="I35" s="178"/>
      <c r="J35" s="178"/>
      <c r="K35" s="178"/>
      <c r="L35" s="178"/>
      <c r="M35" s="178"/>
      <c r="N35" s="178"/>
      <c r="O35" s="178"/>
      <c r="P35" s="178"/>
      <c r="Q35" s="178"/>
      <c r="R35" s="178"/>
      <c r="S35" s="178"/>
      <c r="T35" s="178"/>
      <c r="U35" s="178"/>
      <c r="V35" s="178"/>
      <c r="W35" s="296"/>
    </row>
    <row r="36" spans="1:23" ht="5.0999999999999996" customHeight="1" thickBot="1" x14ac:dyDescent="0.3">
      <c r="A36" s="39"/>
      <c r="B36" s="173"/>
      <c r="C36" s="39"/>
      <c r="D36" s="39"/>
      <c r="E36" s="39"/>
      <c r="F36" s="39"/>
      <c r="G36" s="39"/>
      <c r="H36" s="39"/>
      <c r="I36" s="39"/>
      <c r="J36" s="39"/>
      <c r="K36" s="39"/>
      <c r="L36" s="39"/>
      <c r="M36" s="39"/>
      <c r="N36" s="39"/>
      <c r="O36" s="39"/>
      <c r="P36" s="39"/>
      <c r="Q36" s="39"/>
      <c r="R36" s="39"/>
      <c r="S36" s="39"/>
      <c r="T36" s="39"/>
      <c r="U36" s="39"/>
      <c r="V36" s="39"/>
      <c r="W36" s="169"/>
    </row>
    <row r="37" spans="1:23" ht="15" customHeight="1" thickBot="1" x14ac:dyDescent="0.3">
      <c r="A37" s="39"/>
      <c r="B37" s="173"/>
      <c r="C37" s="370" t="s">
        <v>1331</v>
      </c>
      <c r="D37" s="371"/>
      <c r="E37" s="371"/>
      <c r="F37" s="371"/>
      <c r="G37" s="371"/>
      <c r="H37" s="371"/>
      <c r="I37" s="371"/>
      <c r="J37" s="372"/>
      <c r="K37" s="40"/>
      <c r="L37" s="40"/>
      <c r="M37" s="40"/>
      <c r="N37" s="40"/>
      <c r="O37" s="40"/>
      <c r="P37" s="40"/>
      <c r="Q37" s="40"/>
      <c r="R37" s="40"/>
      <c r="S37" s="40"/>
      <c r="T37" s="40"/>
      <c r="U37" s="40"/>
      <c r="V37" s="40"/>
      <c r="W37" s="169"/>
    </row>
    <row r="38" spans="1:23" ht="5.0999999999999996" customHeight="1" thickBot="1" x14ac:dyDescent="0.3">
      <c r="A38" s="39"/>
      <c r="B38" s="173"/>
      <c r="C38" s="39"/>
      <c r="D38" s="39"/>
      <c r="E38" s="39"/>
      <c r="F38" s="39"/>
      <c r="G38" s="39"/>
      <c r="H38" s="39"/>
      <c r="I38" s="39"/>
      <c r="J38" s="39"/>
      <c r="K38" s="39"/>
      <c r="L38" s="39"/>
      <c r="M38" s="39"/>
      <c r="N38" s="39"/>
      <c r="O38" s="39"/>
      <c r="P38" s="39"/>
      <c r="Q38" s="39"/>
      <c r="R38" s="39"/>
      <c r="S38" s="39"/>
      <c r="T38" s="39"/>
      <c r="U38" s="39"/>
      <c r="V38" s="39"/>
      <c r="W38" s="169"/>
    </row>
    <row r="39" spans="1:23" ht="15" customHeight="1" thickBot="1" x14ac:dyDescent="0.3">
      <c r="A39" s="39"/>
      <c r="B39" s="173"/>
      <c r="C39" s="330" t="s">
        <v>1332</v>
      </c>
      <c r="D39" s="387" t="s">
        <v>1333</v>
      </c>
      <c r="E39" s="410"/>
      <c r="F39" s="411"/>
      <c r="G39" s="438"/>
      <c r="H39" s="439"/>
      <c r="I39" s="440"/>
      <c r="J39" s="39"/>
      <c r="K39" s="441">
        <f>+G39</f>
        <v>0</v>
      </c>
      <c r="L39" s="442"/>
      <c r="M39" s="399" t="s">
        <v>2100</v>
      </c>
      <c r="N39" s="399"/>
      <c r="O39" s="438"/>
      <c r="P39" s="439"/>
      <c r="Q39" s="439"/>
      <c r="R39" s="439"/>
      <c r="S39" s="439"/>
      <c r="T39" s="439"/>
      <c r="U39" s="439"/>
      <c r="V39" s="440"/>
      <c r="W39" s="169"/>
    </row>
    <row r="40" spans="1:23" ht="5.0999999999999996" customHeight="1" thickBot="1" x14ac:dyDescent="0.3">
      <c r="A40" s="39"/>
      <c r="B40" s="173"/>
      <c r="C40" s="39"/>
      <c r="D40" s="39"/>
      <c r="E40" s="39"/>
      <c r="F40" s="39"/>
      <c r="G40" s="39"/>
      <c r="H40" s="39"/>
      <c r="I40" s="39"/>
      <c r="J40" s="39"/>
      <c r="K40" s="39"/>
      <c r="L40" s="39"/>
      <c r="M40" s="39"/>
      <c r="N40" s="39"/>
      <c r="O40" s="39"/>
      <c r="P40" s="39"/>
      <c r="Q40" s="39"/>
      <c r="R40" s="39"/>
      <c r="S40" s="39"/>
      <c r="T40" s="39"/>
      <c r="U40" s="39"/>
      <c r="V40" s="39"/>
      <c r="W40" s="169"/>
    </row>
    <row r="41" spans="1:23" ht="30" customHeight="1" thickBot="1" x14ac:dyDescent="0.3">
      <c r="A41" s="39"/>
      <c r="B41" s="173"/>
      <c r="C41" s="39"/>
      <c r="D41" s="443" t="s">
        <v>1335</v>
      </c>
      <c r="E41" s="446">
        <f>+G39</f>
        <v>0</v>
      </c>
      <c r="F41" s="447"/>
      <c r="G41" s="39"/>
      <c r="H41" s="358"/>
      <c r="I41" s="359"/>
      <c r="J41" s="360"/>
      <c r="K41" s="39"/>
      <c r="L41" s="358"/>
      <c r="M41" s="359"/>
      <c r="N41" s="360"/>
      <c r="O41" s="39"/>
      <c r="P41" s="358"/>
      <c r="Q41" s="359"/>
      <c r="R41" s="360"/>
      <c r="S41" s="39"/>
      <c r="T41" s="358"/>
      <c r="U41" s="359"/>
      <c r="V41" s="360"/>
      <c r="W41" s="169"/>
    </row>
    <row r="42" spans="1:23" ht="5.0999999999999996" customHeight="1" thickBot="1" x14ac:dyDescent="0.3">
      <c r="A42" s="39"/>
      <c r="B42" s="173"/>
      <c r="C42" s="39"/>
      <c r="D42" s="444"/>
      <c r="E42" s="448"/>
      <c r="F42" s="449"/>
      <c r="G42" s="39"/>
      <c r="H42" s="39"/>
      <c r="I42" s="39"/>
      <c r="J42" s="39"/>
      <c r="K42" s="39"/>
      <c r="L42" s="39"/>
      <c r="M42" s="39"/>
      <c r="N42" s="39"/>
      <c r="O42" s="39"/>
      <c r="P42" s="39"/>
      <c r="Q42" s="39"/>
      <c r="R42" s="39"/>
      <c r="S42" s="39"/>
      <c r="T42" s="39"/>
      <c r="U42" s="39"/>
      <c r="V42" s="39"/>
      <c r="W42" s="169"/>
    </row>
    <row r="43" spans="1:23" ht="30" customHeight="1" thickBot="1" x14ac:dyDescent="0.3">
      <c r="A43" s="39"/>
      <c r="B43" s="173"/>
      <c r="C43" s="39"/>
      <c r="D43" s="445"/>
      <c r="E43" s="450"/>
      <c r="F43" s="451"/>
      <c r="G43" s="39"/>
      <c r="H43" s="358"/>
      <c r="I43" s="359"/>
      <c r="J43" s="360"/>
      <c r="K43" s="39"/>
      <c r="L43" s="358"/>
      <c r="M43" s="359"/>
      <c r="N43" s="360"/>
      <c r="O43" s="39"/>
      <c r="P43" s="44"/>
      <c r="Q43" s="44"/>
      <c r="R43" s="44"/>
      <c r="S43" s="44"/>
      <c r="T43" s="44"/>
      <c r="U43" s="44"/>
      <c r="V43" s="44"/>
      <c r="W43" s="169"/>
    </row>
    <row r="44" spans="1:23" ht="5.0999999999999996" customHeight="1" thickBot="1" x14ac:dyDescent="0.3">
      <c r="A44" s="39"/>
      <c r="B44" s="173"/>
      <c r="C44" s="39"/>
      <c r="D44" s="39"/>
      <c r="E44" s="39"/>
      <c r="F44" s="39"/>
      <c r="G44" s="39"/>
      <c r="H44" s="39"/>
      <c r="I44" s="39"/>
      <c r="J44" s="39"/>
      <c r="K44" s="39"/>
      <c r="L44" s="39"/>
      <c r="M44" s="39"/>
      <c r="N44" s="39"/>
      <c r="O44" s="39"/>
      <c r="P44" s="39"/>
      <c r="Q44" s="39"/>
      <c r="R44" s="39"/>
      <c r="S44" s="39"/>
      <c r="T44" s="39"/>
      <c r="U44" s="39"/>
      <c r="V44" s="39"/>
      <c r="W44" s="169"/>
    </row>
    <row r="45" spans="1:23" ht="20.25" customHeight="1" thickBot="1" x14ac:dyDescent="0.3">
      <c r="A45" s="39"/>
      <c r="B45" s="173"/>
      <c r="C45" s="336" t="s">
        <v>1334</v>
      </c>
      <c r="D45" s="404" t="s">
        <v>84</v>
      </c>
      <c r="E45" s="405"/>
      <c r="F45" s="406"/>
      <c r="G45" s="392" t="s">
        <v>3</v>
      </c>
      <c r="H45" s="393"/>
      <c r="I45" s="402"/>
      <c r="J45" s="392" t="s">
        <v>4</v>
      </c>
      <c r="K45" s="393"/>
      <c r="L45" s="394"/>
      <c r="M45" s="455" t="s">
        <v>1136</v>
      </c>
      <c r="N45" s="393"/>
      <c r="O45" s="394"/>
      <c r="P45" s="528" t="s">
        <v>2216</v>
      </c>
      <c r="Q45" s="529"/>
      <c r="R45" s="530"/>
      <c r="S45" s="381" t="s">
        <v>1141</v>
      </c>
      <c r="T45" s="382"/>
      <c r="U45" s="382"/>
      <c r="V45" s="383"/>
      <c r="W45" s="169"/>
    </row>
    <row r="46" spans="1:23" ht="18.75" customHeight="1" thickBot="1" x14ac:dyDescent="0.3">
      <c r="A46" s="39"/>
      <c r="B46" s="173"/>
      <c r="C46" s="337"/>
      <c r="D46" s="407"/>
      <c r="E46" s="408"/>
      <c r="F46" s="409"/>
      <c r="G46" s="395"/>
      <c r="H46" s="396"/>
      <c r="I46" s="403"/>
      <c r="J46" s="395"/>
      <c r="K46" s="396"/>
      <c r="L46" s="397"/>
      <c r="M46" s="456"/>
      <c r="N46" s="396"/>
      <c r="O46" s="397"/>
      <c r="P46" s="531"/>
      <c r="Q46" s="532"/>
      <c r="R46" s="533"/>
      <c r="S46" s="384" t="s">
        <v>1143</v>
      </c>
      <c r="T46" s="385"/>
      <c r="U46" s="384" t="s">
        <v>1144</v>
      </c>
      <c r="V46" s="386"/>
      <c r="W46" s="169"/>
    </row>
    <row r="47" spans="1:23" ht="5.0999999999999996" customHeight="1" thickBot="1" x14ac:dyDescent="0.3">
      <c r="A47" s="39"/>
      <c r="B47" s="173"/>
      <c r="C47" s="39"/>
      <c r="D47" s="39"/>
      <c r="E47" s="39"/>
      <c r="F47" s="39"/>
      <c r="G47" s="39"/>
      <c r="H47" s="39"/>
      <c r="I47" s="39"/>
      <c r="J47" s="39"/>
      <c r="K47" s="39"/>
      <c r="L47" s="39"/>
      <c r="M47" s="39"/>
      <c r="N47" s="39"/>
      <c r="O47" s="39"/>
      <c r="P47" s="39"/>
      <c r="Q47" s="39"/>
      <c r="R47" s="39"/>
      <c r="S47" s="39"/>
      <c r="T47" s="39"/>
      <c r="U47" s="39"/>
      <c r="V47" s="39"/>
      <c r="W47" s="169"/>
    </row>
    <row r="48" spans="1:23" ht="30" customHeight="1" thickBot="1" x14ac:dyDescent="0.3">
      <c r="A48" s="39"/>
      <c r="B48" s="173"/>
      <c r="C48" s="338" t="str">
        <f>IF(G39="Bien","Producción de materia prima",IF(G39="Servicio","No aplica",""))</f>
        <v/>
      </c>
      <c r="D48" s="339"/>
      <c r="E48" s="390"/>
      <c r="F48" s="181"/>
      <c r="G48" s="341"/>
      <c r="H48" s="342"/>
      <c r="I48" s="401"/>
      <c r="J48" s="373" t="e">
        <f>+VLOOKUP($G$48,Listas!$M$2:$P$1139,2)</f>
        <v>#N/A</v>
      </c>
      <c r="K48" s="374"/>
      <c r="L48" s="375"/>
      <c r="M48" s="373" t="e">
        <f>+VLOOKUP($G$48,Listas!$M$2:$P$1139,3)</f>
        <v>#N/A</v>
      </c>
      <c r="N48" s="374"/>
      <c r="O48" s="375"/>
      <c r="P48" s="534" t="e">
        <f>+VLOOKUP($G$48,Listas!$M$2:$P$1139,4)</f>
        <v>#N/A</v>
      </c>
      <c r="Q48" s="374"/>
      <c r="R48" s="391"/>
      <c r="S48" s="368"/>
      <c r="T48" s="369"/>
      <c r="U48" s="368"/>
      <c r="V48" s="369"/>
      <c r="W48" s="169"/>
    </row>
    <row r="49" spans="1:28" ht="5.0999999999999996" customHeight="1" thickBot="1" x14ac:dyDescent="0.3">
      <c r="A49" s="39"/>
      <c r="B49" s="173"/>
      <c r="C49" s="41"/>
      <c r="D49" s="41"/>
      <c r="E49" s="41"/>
      <c r="F49" s="39"/>
      <c r="G49" s="41"/>
      <c r="H49" s="41"/>
      <c r="I49" s="41"/>
      <c r="J49" s="41"/>
      <c r="K49" s="41"/>
      <c r="L49" s="41"/>
      <c r="M49" s="45"/>
      <c r="N49" s="45"/>
      <c r="O49" s="45"/>
      <c r="P49" s="46"/>
      <c r="Q49" s="41"/>
      <c r="R49" s="41"/>
      <c r="S49" s="41"/>
      <c r="T49" s="41"/>
      <c r="U49" s="41"/>
      <c r="V49" s="41"/>
      <c r="W49" s="169"/>
    </row>
    <row r="50" spans="1:28" ht="30" customHeight="1" thickBot="1" x14ac:dyDescent="0.3">
      <c r="A50" s="39"/>
      <c r="B50" s="173"/>
      <c r="C50" s="338" t="str">
        <f>IF(G39="Bien","Transformación",IF(G39="Servicio","Prestación del servicio",""))</f>
        <v/>
      </c>
      <c r="D50" s="339"/>
      <c r="E50" s="390"/>
      <c r="F50" s="181"/>
      <c r="G50" s="341"/>
      <c r="H50" s="342"/>
      <c r="I50" s="401"/>
      <c r="J50" s="373" t="e">
        <f>+VLOOKUP($G$50,Listas!$M$2:$P$1139,2)</f>
        <v>#N/A</v>
      </c>
      <c r="K50" s="374"/>
      <c r="L50" s="375"/>
      <c r="M50" s="534" t="e">
        <f>+VLOOKUP($G$50,Listas!$M$2:$P$1139,3)</f>
        <v>#N/A</v>
      </c>
      <c r="N50" s="374"/>
      <c r="O50" s="375"/>
      <c r="P50" s="534" t="e">
        <f>+VLOOKUP($G$50,Listas!$M$2:$P$1139,4)</f>
        <v>#N/A</v>
      </c>
      <c r="Q50" s="374"/>
      <c r="R50" s="391"/>
      <c r="S50" s="368"/>
      <c r="T50" s="369"/>
      <c r="U50" s="368"/>
      <c r="V50" s="369"/>
      <c r="W50" s="169"/>
    </row>
    <row r="51" spans="1:28" ht="5.0999999999999996" customHeight="1" thickBot="1" x14ac:dyDescent="0.3">
      <c r="A51" s="39"/>
      <c r="B51" s="173"/>
      <c r="C51" s="39"/>
      <c r="D51" s="39"/>
      <c r="E51" s="39"/>
      <c r="F51" s="39"/>
      <c r="G51" s="166"/>
      <c r="H51" s="166"/>
      <c r="I51" s="166"/>
      <c r="J51" s="166"/>
      <c r="K51" s="166"/>
      <c r="L51" s="166"/>
      <c r="M51" s="39"/>
      <c r="N51" s="39"/>
      <c r="O51" s="39"/>
      <c r="P51" s="44"/>
      <c r="Q51" s="39"/>
      <c r="R51" s="39"/>
      <c r="S51" s="39"/>
      <c r="T51" s="39"/>
      <c r="U51" s="39"/>
      <c r="V51" s="39"/>
      <c r="W51" s="169"/>
    </row>
    <row r="52" spans="1:28" ht="30" customHeight="1" thickBot="1" x14ac:dyDescent="0.3">
      <c r="A52" s="39"/>
      <c r="B52" s="173"/>
      <c r="C52" s="338" t="str">
        <f>IF(G39="Bien","Comercialización",IF(G39="Servicio","Comercialización",""))</f>
        <v/>
      </c>
      <c r="D52" s="339"/>
      <c r="E52" s="390"/>
      <c r="F52" s="181"/>
      <c r="G52" s="341"/>
      <c r="H52" s="342"/>
      <c r="I52" s="401"/>
      <c r="J52" s="373" t="e">
        <f>+VLOOKUP($G$52,Listas!$M$2:$P$1139,2)</f>
        <v>#N/A</v>
      </c>
      <c r="K52" s="374"/>
      <c r="L52" s="391"/>
      <c r="M52" s="373" t="e">
        <f>+VLOOKUP($G$52,Listas!$M$2:$P$1139,3)</f>
        <v>#N/A</v>
      </c>
      <c r="N52" s="374"/>
      <c r="O52" s="391"/>
      <c r="P52" s="373" t="e">
        <f>+VLOOKUP($G$52,Listas!$M$2:$P$1139,4)</f>
        <v>#N/A</v>
      </c>
      <c r="Q52" s="374"/>
      <c r="R52" s="375"/>
      <c r="S52" s="535"/>
      <c r="T52" s="536"/>
      <c r="U52" s="368"/>
      <c r="V52" s="369"/>
      <c r="W52" s="169"/>
    </row>
    <row r="53" spans="1:28" ht="5.0999999999999996" customHeight="1" thickBot="1" x14ac:dyDescent="0.3">
      <c r="A53" s="39"/>
      <c r="B53" s="173"/>
      <c r="C53" s="39"/>
      <c r="D53" s="39"/>
      <c r="E53" s="39"/>
      <c r="F53" s="39"/>
      <c r="G53" s="39"/>
      <c r="H53" s="39"/>
      <c r="I53" s="39"/>
      <c r="J53" s="39"/>
      <c r="K53" s="39"/>
      <c r="L53" s="39"/>
      <c r="M53" s="39"/>
      <c r="N53" s="39"/>
      <c r="O53" s="39"/>
      <c r="P53" s="44"/>
      <c r="Q53" s="44"/>
      <c r="R53" s="44"/>
      <c r="S53" s="44"/>
      <c r="T53" s="39"/>
      <c r="U53" s="39"/>
      <c r="V53" s="39"/>
      <c r="W53" s="169"/>
      <c r="Z53" s="39"/>
      <c r="AA53" s="39"/>
      <c r="AB53" s="39"/>
    </row>
    <row r="54" spans="1:28" ht="15" customHeight="1" thickBot="1" x14ac:dyDescent="0.3">
      <c r="A54" s="39"/>
      <c r="B54" s="173"/>
      <c r="C54" s="398" t="s">
        <v>1142</v>
      </c>
      <c r="D54" s="399"/>
      <c r="E54" s="399"/>
      <c r="F54" s="399"/>
      <c r="G54" s="400"/>
      <c r="H54" s="39"/>
      <c r="I54" s="39"/>
      <c r="J54" s="39"/>
      <c r="K54" s="39"/>
      <c r="L54" s="39"/>
      <c r="M54" s="39"/>
      <c r="N54" s="39"/>
      <c r="O54" s="39"/>
      <c r="P54" s="39"/>
      <c r="Q54" s="39"/>
      <c r="R54" s="39"/>
      <c r="S54" s="39"/>
      <c r="T54" s="39"/>
      <c r="U54" s="39"/>
      <c r="V54" s="39"/>
      <c r="W54" s="169"/>
    </row>
    <row r="55" spans="1:28" ht="5.0999999999999996" customHeight="1" thickBot="1" x14ac:dyDescent="0.3">
      <c r="A55" s="39"/>
      <c r="B55" s="173"/>
      <c r="C55" s="166"/>
      <c r="D55" s="166"/>
      <c r="E55" s="166"/>
      <c r="F55" s="166"/>
      <c r="G55" s="166"/>
      <c r="H55" s="39"/>
      <c r="I55" s="39"/>
      <c r="J55" s="39"/>
      <c r="K55" s="39"/>
      <c r="L55" s="39"/>
      <c r="M55" s="39"/>
      <c r="N55" s="39"/>
      <c r="O55" s="39"/>
      <c r="P55" s="39"/>
      <c r="Q55" s="39"/>
      <c r="R55" s="39"/>
      <c r="S55" s="39"/>
      <c r="T55" s="39"/>
      <c r="U55" s="39"/>
      <c r="V55" s="39"/>
      <c r="W55" s="169"/>
    </row>
    <row r="56" spans="1:28" ht="30" customHeight="1" x14ac:dyDescent="0.25">
      <c r="A56" s="39"/>
      <c r="B56" s="335"/>
      <c r="C56" s="487" t="s">
        <v>1336</v>
      </c>
      <c r="D56" s="490" t="s">
        <v>1337</v>
      </c>
      <c r="E56" s="491"/>
      <c r="F56" s="491"/>
      <c r="G56" s="491"/>
      <c r="H56" s="492"/>
      <c r="I56" s="499"/>
      <c r="J56" s="500"/>
      <c r="K56" s="500"/>
      <c r="L56" s="500"/>
      <c r="M56" s="500"/>
      <c r="N56" s="500"/>
      <c r="O56" s="500"/>
      <c r="P56" s="500"/>
      <c r="Q56" s="500"/>
      <c r="R56" s="500"/>
      <c r="S56" s="500"/>
      <c r="T56" s="500"/>
      <c r="U56" s="500"/>
      <c r="V56" s="501"/>
      <c r="W56" s="169"/>
    </row>
    <row r="57" spans="1:28" ht="5.0999999999999996" customHeight="1" x14ac:dyDescent="0.25">
      <c r="A57" s="39"/>
      <c r="B57" s="335"/>
      <c r="C57" s="488"/>
      <c r="D57" s="493"/>
      <c r="E57" s="494"/>
      <c r="F57" s="494"/>
      <c r="G57" s="494"/>
      <c r="H57" s="495"/>
      <c r="I57" s="502"/>
      <c r="J57" s="503"/>
      <c r="K57" s="503"/>
      <c r="L57" s="503"/>
      <c r="M57" s="503"/>
      <c r="N57" s="503"/>
      <c r="O57" s="503"/>
      <c r="P57" s="503"/>
      <c r="Q57" s="503"/>
      <c r="R57" s="503"/>
      <c r="S57" s="503"/>
      <c r="T57" s="503"/>
      <c r="U57" s="503"/>
      <c r="V57" s="504"/>
      <c r="W57" s="169"/>
    </row>
    <row r="58" spans="1:28" ht="30" customHeight="1" thickBot="1" x14ac:dyDescent="0.3">
      <c r="A58" s="39"/>
      <c r="B58" s="335"/>
      <c r="C58" s="489"/>
      <c r="D58" s="496"/>
      <c r="E58" s="497"/>
      <c r="F58" s="497"/>
      <c r="G58" s="497"/>
      <c r="H58" s="498"/>
      <c r="I58" s="505"/>
      <c r="J58" s="506"/>
      <c r="K58" s="506"/>
      <c r="L58" s="506"/>
      <c r="M58" s="506"/>
      <c r="N58" s="506"/>
      <c r="O58" s="506"/>
      <c r="P58" s="506"/>
      <c r="Q58" s="506"/>
      <c r="R58" s="506"/>
      <c r="S58" s="506"/>
      <c r="T58" s="506"/>
      <c r="U58" s="506"/>
      <c r="V58" s="507"/>
      <c r="W58" s="169"/>
    </row>
    <row r="59" spans="1:28" ht="5.0999999999999996" customHeight="1" thickBot="1" x14ac:dyDescent="0.3">
      <c r="A59" s="39"/>
      <c r="B59" s="173"/>
      <c r="C59" s="166"/>
      <c r="D59" s="166"/>
      <c r="E59" s="166"/>
      <c r="F59" s="166"/>
      <c r="G59" s="166"/>
      <c r="H59" s="39"/>
      <c r="I59" s="39"/>
      <c r="J59" s="39"/>
      <c r="K59" s="39"/>
      <c r="L59" s="39"/>
      <c r="M59" s="39"/>
      <c r="N59" s="39"/>
      <c r="O59" s="39"/>
      <c r="P59" s="39"/>
      <c r="Q59" s="39"/>
      <c r="R59" s="39"/>
      <c r="S59" s="39"/>
      <c r="T59" s="39"/>
      <c r="U59" s="39"/>
      <c r="V59" s="39"/>
      <c r="W59" s="169"/>
    </row>
    <row r="60" spans="1:28" ht="5.0999999999999996" customHeight="1" thickBot="1" x14ac:dyDescent="0.3">
      <c r="A60" s="298"/>
      <c r="B60" s="178"/>
      <c r="C60" s="178"/>
      <c r="D60" s="178"/>
      <c r="E60" s="178"/>
      <c r="F60" s="178"/>
      <c r="G60" s="178"/>
      <c r="H60" s="178"/>
      <c r="I60" s="178"/>
      <c r="J60" s="178"/>
      <c r="K60" s="178"/>
      <c r="L60" s="178"/>
      <c r="M60" s="178"/>
      <c r="N60" s="178"/>
      <c r="O60" s="178"/>
      <c r="P60" s="178"/>
      <c r="Q60" s="178"/>
      <c r="R60" s="178"/>
      <c r="S60" s="178"/>
      <c r="T60" s="178"/>
      <c r="U60" s="178"/>
      <c r="V60" s="178"/>
      <c r="W60" s="296"/>
    </row>
    <row r="61" spans="1:28" ht="5.0999999999999996" customHeight="1" thickBot="1" x14ac:dyDescent="0.3">
      <c r="A61" s="39"/>
      <c r="B61" s="173"/>
      <c r="C61" s="39"/>
      <c r="D61" s="39"/>
      <c r="E61" s="39"/>
      <c r="F61" s="39"/>
      <c r="G61" s="39"/>
      <c r="H61" s="39"/>
      <c r="I61" s="39"/>
      <c r="J61" s="39"/>
      <c r="K61" s="39"/>
      <c r="L61" s="39"/>
      <c r="M61" s="39"/>
      <c r="N61" s="39"/>
      <c r="O61" s="39"/>
      <c r="P61" s="39"/>
      <c r="Q61" s="39"/>
      <c r="R61" s="39"/>
      <c r="S61" s="39"/>
      <c r="T61" s="39"/>
      <c r="U61" s="39"/>
      <c r="V61" s="39"/>
      <c r="W61" s="169"/>
    </row>
    <row r="62" spans="1:28" ht="15" customHeight="1" thickBot="1" x14ac:dyDescent="0.3">
      <c r="A62" s="39"/>
      <c r="B62" s="173"/>
      <c r="C62" s="370" t="s">
        <v>1338</v>
      </c>
      <c r="D62" s="371"/>
      <c r="E62" s="371"/>
      <c r="F62" s="371"/>
      <c r="G62" s="371"/>
      <c r="H62" s="371"/>
      <c r="I62" s="371"/>
      <c r="J62" s="372"/>
      <c r="K62" s="39"/>
      <c r="L62" s="39"/>
      <c r="M62" s="39"/>
      <c r="N62" s="39"/>
      <c r="O62" s="39"/>
      <c r="P62" s="39"/>
      <c r="Q62" s="39"/>
      <c r="R62" s="39"/>
      <c r="S62" s="39"/>
      <c r="T62" s="39"/>
      <c r="U62" s="39"/>
      <c r="V62" s="39"/>
      <c r="W62" s="169"/>
    </row>
    <row r="63" spans="1:28" ht="5.0999999999999996" customHeight="1" thickBot="1" x14ac:dyDescent="0.3">
      <c r="A63" s="39"/>
      <c r="B63" s="173"/>
      <c r="C63" s="39"/>
      <c r="D63" s="39"/>
      <c r="E63" s="39"/>
      <c r="F63" s="39"/>
      <c r="G63" s="39"/>
      <c r="H63" s="39"/>
      <c r="I63" s="39"/>
      <c r="J63" s="39"/>
      <c r="K63" s="39"/>
      <c r="L63" s="39"/>
      <c r="M63" s="39"/>
      <c r="N63" s="39"/>
      <c r="O63" s="39"/>
      <c r="P63" s="39"/>
      <c r="Q63" s="39"/>
      <c r="R63" s="39"/>
      <c r="S63" s="39"/>
      <c r="T63" s="39"/>
      <c r="U63" s="39"/>
      <c r="V63" s="39"/>
      <c r="W63" s="169"/>
    </row>
    <row r="64" spans="1:28" ht="30" customHeight="1" x14ac:dyDescent="0.25">
      <c r="A64" s="39"/>
      <c r="B64" s="173"/>
      <c r="C64" s="336" t="s">
        <v>1340</v>
      </c>
      <c r="D64" s="404" t="s">
        <v>1339</v>
      </c>
      <c r="E64" s="405"/>
      <c r="F64" s="405"/>
      <c r="G64" s="405"/>
      <c r="H64" s="406"/>
      <c r="I64" s="512"/>
      <c r="J64" s="513"/>
      <c r="K64" s="513"/>
      <c r="L64" s="513"/>
      <c r="M64" s="513"/>
      <c r="N64" s="513"/>
      <c r="O64" s="513"/>
      <c r="P64" s="513"/>
      <c r="Q64" s="513"/>
      <c r="R64" s="513"/>
      <c r="S64" s="513"/>
      <c r="T64" s="513"/>
      <c r="U64" s="513"/>
      <c r="V64" s="514"/>
      <c r="W64" s="169"/>
    </row>
    <row r="65" spans="1:23" ht="5.0999999999999996" customHeight="1" x14ac:dyDescent="0.25">
      <c r="A65" s="39"/>
      <c r="B65" s="173"/>
      <c r="C65" s="508"/>
      <c r="D65" s="509"/>
      <c r="E65" s="510"/>
      <c r="F65" s="510"/>
      <c r="G65" s="510"/>
      <c r="H65" s="511"/>
      <c r="I65" s="515"/>
      <c r="J65" s="516"/>
      <c r="K65" s="516"/>
      <c r="L65" s="516"/>
      <c r="M65" s="516"/>
      <c r="N65" s="516"/>
      <c r="O65" s="516"/>
      <c r="P65" s="516"/>
      <c r="Q65" s="516"/>
      <c r="R65" s="516"/>
      <c r="S65" s="516"/>
      <c r="T65" s="516"/>
      <c r="U65" s="516"/>
      <c r="V65" s="517"/>
      <c r="W65" s="169"/>
    </row>
    <row r="66" spans="1:23" ht="30" customHeight="1" thickBot="1" x14ac:dyDescent="0.3">
      <c r="A66" s="39"/>
      <c r="B66" s="173"/>
      <c r="C66" s="337"/>
      <c r="D66" s="407"/>
      <c r="E66" s="408"/>
      <c r="F66" s="408"/>
      <c r="G66" s="408"/>
      <c r="H66" s="409"/>
      <c r="I66" s="518"/>
      <c r="J66" s="519"/>
      <c r="K66" s="519"/>
      <c r="L66" s="519"/>
      <c r="M66" s="519"/>
      <c r="N66" s="519"/>
      <c r="O66" s="519"/>
      <c r="P66" s="519"/>
      <c r="Q66" s="519"/>
      <c r="R66" s="519"/>
      <c r="S66" s="519"/>
      <c r="T66" s="519"/>
      <c r="U66" s="519"/>
      <c r="V66" s="520"/>
      <c r="W66" s="169"/>
    </row>
    <row r="67" spans="1:23" ht="5.0999999999999996" customHeight="1" thickBot="1" x14ac:dyDescent="0.3">
      <c r="A67" s="39"/>
      <c r="B67" s="173"/>
      <c r="C67" s="41"/>
      <c r="D67" s="41"/>
      <c r="E67" s="41"/>
      <c r="F67" s="41"/>
      <c r="G67" s="41"/>
      <c r="H67" s="41"/>
      <c r="I67" s="41"/>
      <c r="J67" s="41"/>
      <c r="K67" s="41"/>
      <c r="L67" s="41"/>
      <c r="M67" s="41"/>
      <c r="N67" s="41"/>
      <c r="O67" s="41"/>
      <c r="P67" s="41"/>
      <c r="Q67" s="41"/>
      <c r="R67" s="41"/>
      <c r="S67" s="41"/>
      <c r="T67" s="41"/>
      <c r="U67" s="41"/>
      <c r="V67" s="41"/>
      <c r="W67" s="169"/>
    </row>
    <row r="68" spans="1:23" ht="45" customHeight="1" thickBot="1" x14ac:dyDescent="0.3">
      <c r="A68" s="39"/>
      <c r="B68" s="173"/>
      <c r="C68" s="329" t="s">
        <v>1341</v>
      </c>
      <c r="D68" s="338" t="s">
        <v>1153</v>
      </c>
      <c r="E68" s="339"/>
      <c r="F68" s="339"/>
      <c r="G68" s="390"/>
      <c r="H68" s="168"/>
      <c r="I68" s="41"/>
      <c r="J68" s="338" t="s">
        <v>1610</v>
      </c>
      <c r="K68" s="339"/>
      <c r="L68" s="340"/>
      <c r="M68" s="341"/>
      <c r="N68" s="342"/>
      <c r="O68" s="342"/>
      <c r="P68" s="342"/>
      <c r="Q68" s="342"/>
      <c r="R68" s="342"/>
      <c r="S68" s="342"/>
      <c r="T68" s="342"/>
      <c r="U68" s="342"/>
      <c r="V68" s="343"/>
      <c r="W68" s="169"/>
    </row>
    <row r="69" spans="1:23" ht="5.0999999999999996" customHeight="1" thickBot="1" x14ac:dyDescent="0.3">
      <c r="A69" s="39"/>
      <c r="B69" s="173"/>
      <c r="C69" s="39"/>
      <c r="D69" s="166"/>
      <c r="E69" s="166"/>
      <c r="F69" s="166"/>
      <c r="G69" s="166"/>
      <c r="H69" s="166"/>
      <c r="I69" s="166"/>
      <c r="J69" s="166"/>
      <c r="K69" s="166"/>
      <c r="L69" s="39"/>
      <c r="M69" s="39"/>
      <c r="N69" s="166"/>
      <c r="O69" s="166"/>
      <c r="P69" s="166"/>
      <c r="Q69" s="39"/>
      <c r="R69" s="39"/>
      <c r="S69" s="39"/>
      <c r="T69" s="39"/>
      <c r="U69" s="39"/>
      <c r="V69" s="39"/>
      <c r="W69" s="169"/>
    </row>
    <row r="70" spans="1:23" ht="5.0999999999999996" customHeight="1" thickBot="1" x14ac:dyDescent="0.3">
      <c r="A70" s="39"/>
      <c r="B70" s="297"/>
      <c r="C70" s="178"/>
      <c r="D70" s="182"/>
      <c r="E70" s="182"/>
      <c r="F70" s="182"/>
      <c r="G70" s="182"/>
      <c r="H70" s="182"/>
      <c r="I70" s="182"/>
      <c r="J70" s="182"/>
      <c r="K70" s="182"/>
      <c r="L70" s="178"/>
      <c r="M70" s="178"/>
      <c r="N70" s="182"/>
      <c r="O70" s="182"/>
      <c r="P70" s="182"/>
      <c r="Q70" s="178"/>
      <c r="R70" s="178"/>
      <c r="S70" s="178"/>
      <c r="T70" s="178"/>
      <c r="U70" s="178"/>
      <c r="V70" s="178"/>
      <c r="W70" s="296"/>
    </row>
    <row r="71" spans="1:23" ht="5.0999999999999996" customHeight="1" thickBot="1" x14ac:dyDescent="0.3">
      <c r="A71" s="39"/>
      <c r="B71" s="173"/>
      <c r="C71" s="39"/>
      <c r="D71" s="166"/>
      <c r="E71" s="166"/>
      <c r="F71" s="166"/>
      <c r="G71" s="166"/>
      <c r="H71" s="166"/>
      <c r="I71" s="166"/>
      <c r="J71" s="166"/>
      <c r="K71" s="166"/>
      <c r="L71" s="39"/>
      <c r="M71" s="39"/>
      <c r="N71" s="166"/>
      <c r="O71" s="166"/>
      <c r="P71" s="166"/>
      <c r="Q71" s="39"/>
      <c r="R71" s="39"/>
      <c r="S71" s="39"/>
      <c r="T71" s="39"/>
      <c r="U71" s="39"/>
      <c r="V71" s="39"/>
      <c r="W71" s="169"/>
    </row>
    <row r="72" spans="1:23" ht="15" customHeight="1" thickBot="1" x14ac:dyDescent="0.3">
      <c r="A72" s="39"/>
      <c r="B72" s="173"/>
      <c r="C72" s="370" t="s">
        <v>1342</v>
      </c>
      <c r="D72" s="371"/>
      <c r="E72" s="371"/>
      <c r="F72" s="371"/>
      <c r="G72" s="371"/>
      <c r="H72" s="371"/>
      <c r="I72" s="371"/>
      <c r="J72" s="372"/>
      <c r="K72" s="39"/>
      <c r="L72" s="39"/>
      <c r="M72" s="39"/>
      <c r="N72" s="39"/>
      <c r="O72" s="39"/>
      <c r="P72" s="39"/>
      <c r="Q72" s="39"/>
      <c r="R72" s="39"/>
      <c r="S72" s="39"/>
      <c r="T72" s="39"/>
      <c r="U72" s="39"/>
      <c r="V72" s="39"/>
      <c r="W72" s="169"/>
    </row>
    <row r="73" spans="1:23" ht="5.0999999999999996" customHeight="1" thickBot="1" x14ac:dyDescent="0.3">
      <c r="A73" s="39"/>
      <c r="B73" s="173"/>
      <c r="C73" s="39"/>
      <c r="D73" s="39"/>
      <c r="E73" s="39"/>
      <c r="F73" s="39"/>
      <c r="G73" s="39"/>
      <c r="H73" s="39"/>
      <c r="I73" s="39"/>
      <c r="J73" s="39"/>
      <c r="K73" s="39"/>
      <c r="L73" s="39"/>
      <c r="M73" s="39"/>
      <c r="N73" s="39"/>
      <c r="O73" s="39"/>
      <c r="P73" s="39"/>
      <c r="Q73" s="39"/>
      <c r="R73" s="39"/>
      <c r="S73" s="39"/>
      <c r="T73" s="39"/>
      <c r="U73" s="39"/>
      <c r="V73" s="39"/>
      <c r="W73" s="169"/>
    </row>
    <row r="74" spans="1:23" ht="15" customHeight="1" thickBot="1" x14ac:dyDescent="0.3">
      <c r="A74" s="39"/>
      <c r="B74" s="173"/>
      <c r="C74" s="330" t="s">
        <v>1347</v>
      </c>
      <c r="D74" s="387" t="s">
        <v>1154</v>
      </c>
      <c r="E74" s="410"/>
      <c r="F74" s="411"/>
      <c r="G74" s="452"/>
      <c r="H74" s="453"/>
      <c r="I74" s="453"/>
      <c r="J74" s="454"/>
      <c r="K74" s="39"/>
      <c r="L74" s="39"/>
      <c r="M74" s="39"/>
      <c r="N74" s="39"/>
      <c r="O74" s="39"/>
      <c r="P74" s="39"/>
      <c r="Q74" s="39"/>
      <c r="R74" s="39"/>
      <c r="S74" s="39"/>
      <c r="T74" s="39"/>
      <c r="U74" s="39"/>
      <c r="V74" s="39"/>
      <c r="W74" s="169"/>
    </row>
    <row r="75" spans="1:23" ht="5.0999999999999996" customHeight="1" thickBot="1" x14ac:dyDescent="0.3">
      <c r="A75" s="39"/>
      <c r="B75" s="173"/>
      <c r="C75" s="39"/>
      <c r="D75" s="39"/>
      <c r="E75" s="39"/>
      <c r="F75" s="39"/>
      <c r="G75" s="39"/>
      <c r="H75" s="39"/>
      <c r="I75" s="39"/>
      <c r="J75" s="39"/>
      <c r="K75" s="39"/>
      <c r="L75" s="39"/>
      <c r="M75" s="39"/>
      <c r="N75" s="39"/>
      <c r="O75" s="39"/>
      <c r="P75" s="39"/>
      <c r="Q75" s="39"/>
      <c r="R75" s="39"/>
      <c r="S75" s="39"/>
      <c r="T75" s="39"/>
      <c r="U75" s="39"/>
      <c r="V75" s="39"/>
      <c r="W75" s="169"/>
    </row>
    <row r="76" spans="1:23" ht="15" customHeight="1" thickBot="1" x14ac:dyDescent="0.3">
      <c r="A76" s="39"/>
      <c r="B76" s="173"/>
      <c r="C76" s="330" t="s">
        <v>1348</v>
      </c>
      <c r="D76" s="387" t="s">
        <v>1350</v>
      </c>
      <c r="E76" s="410"/>
      <c r="F76" s="411"/>
      <c r="G76" s="387" t="s">
        <v>1351</v>
      </c>
      <c r="H76" s="410"/>
      <c r="I76" s="410"/>
      <c r="J76" s="410"/>
      <c r="K76" s="410"/>
      <c r="L76" s="410"/>
      <c r="M76" s="410"/>
      <c r="N76" s="410"/>
      <c r="O76" s="410"/>
      <c r="P76" s="410"/>
      <c r="Q76" s="410"/>
      <c r="R76" s="410"/>
      <c r="S76" s="410"/>
      <c r="T76" s="410"/>
      <c r="U76" s="410"/>
      <c r="V76" s="388"/>
      <c r="W76" s="169"/>
    </row>
    <row r="77" spans="1:23" ht="5.0999999999999996" customHeight="1" thickBot="1" x14ac:dyDescent="0.3">
      <c r="A77" s="39"/>
      <c r="B77" s="173"/>
      <c r="C77" s="39"/>
      <c r="D77" s="39"/>
      <c r="E77" s="39"/>
      <c r="F77" s="39"/>
      <c r="G77" s="39"/>
      <c r="H77" s="39"/>
      <c r="I77" s="39"/>
      <c r="J77" s="39"/>
      <c r="K77" s="39"/>
      <c r="L77" s="39"/>
      <c r="M77" s="39"/>
      <c r="N77" s="39"/>
      <c r="O77" s="39"/>
      <c r="P77" s="39"/>
      <c r="Q77" s="39"/>
      <c r="R77" s="39"/>
      <c r="S77" s="39"/>
      <c r="T77" s="39"/>
      <c r="U77" s="39"/>
      <c r="V77" s="39"/>
      <c r="W77" s="169"/>
    </row>
    <row r="78" spans="1:23" ht="30" customHeight="1" thickBot="1" x14ac:dyDescent="0.3">
      <c r="A78" s="39"/>
      <c r="B78" s="173"/>
      <c r="C78" s="384" t="s">
        <v>1352</v>
      </c>
      <c r="D78" s="521"/>
      <c r="E78" s="521"/>
      <c r="F78" s="521"/>
      <c r="G78" s="521"/>
      <c r="H78" s="521"/>
      <c r="I78" s="386"/>
      <c r="J78" s="39"/>
      <c r="K78" s="481" t="s">
        <v>1353</v>
      </c>
      <c r="L78" s="482"/>
      <c r="M78" s="482"/>
      <c r="N78" s="483"/>
      <c r="O78" s="39"/>
      <c r="P78" s="484" t="s">
        <v>1354</v>
      </c>
      <c r="Q78" s="485"/>
      <c r="R78" s="486"/>
      <c r="S78" s="39"/>
      <c r="T78" s="484" t="s">
        <v>1355</v>
      </c>
      <c r="U78" s="482"/>
      <c r="V78" s="483"/>
      <c r="W78" s="169"/>
    </row>
    <row r="79" spans="1:23" ht="5.0999999999999996" customHeight="1" thickBot="1" x14ac:dyDescent="0.3">
      <c r="A79" s="39"/>
      <c r="B79" s="173"/>
      <c r="C79" s="39"/>
      <c r="D79" s="39"/>
      <c r="E79" s="39"/>
      <c r="F79" s="39"/>
      <c r="G79" s="39"/>
      <c r="H79" s="39"/>
      <c r="I79" s="39"/>
      <c r="J79" s="39"/>
      <c r="K79" s="39"/>
      <c r="L79" s="39"/>
      <c r="M79" s="39"/>
      <c r="N79" s="39"/>
      <c r="O79" s="39"/>
      <c r="P79" s="39"/>
      <c r="Q79" s="39"/>
      <c r="R79" s="39"/>
      <c r="S79" s="39"/>
      <c r="T79" s="39"/>
      <c r="U79" s="39"/>
      <c r="V79" s="39"/>
      <c r="W79" s="169"/>
    </row>
    <row r="80" spans="1:23" ht="30" customHeight="1" thickBot="1" x14ac:dyDescent="0.3">
      <c r="A80" s="39"/>
      <c r="B80" s="173"/>
      <c r="C80" s="358"/>
      <c r="D80" s="359"/>
      <c r="E80" s="359"/>
      <c r="F80" s="359"/>
      <c r="G80" s="359"/>
      <c r="H80" s="359"/>
      <c r="I80" s="360"/>
      <c r="J80" s="39"/>
      <c r="K80" s="361"/>
      <c r="L80" s="362"/>
      <c r="M80" s="362"/>
      <c r="N80" s="363"/>
      <c r="O80" s="39"/>
      <c r="P80" s="364"/>
      <c r="Q80" s="365"/>
      <c r="R80" s="366"/>
      <c r="S80" s="39"/>
      <c r="T80" s="364"/>
      <c r="U80" s="365"/>
      <c r="V80" s="366"/>
      <c r="W80" s="169"/>
    </row>
    <row r="81" spans="1:23" ht="5.0999999999999996" customHeight="1" thickBot="1" x14ac:dyDescent="0.3">
      <c r="A81" s="39"/>
      <c r="B81" s="173"/>
      <c r="C81" s="39"/>
      <c r="D81" s="39"/>
      <c r="E81" s="39"/>
      <c r="F81" s="39"/>
      <c r="G81" s="39"/>
      <c r="H81" s="39"/>
      <c r="I81" s="39"/>
      <c r="J81" s="39"/>
      <c r="K81" s="39"/>
      <c r="L81" s="39"/>
      <c r="M81" s="39"/>
      <c r="N81" s="39"/>
      <c r="O81" s="39"/>
      <c r="P81" s="39"/>
      <c r="Q81" s="39"/>
      <c r="R81" s="39"/>
      <c r="S81" s="39"/>
      <c r="T81" s="39"/>
      <c r="U81" s="39"/>
      <c r="V81" s="39"/>
      <c r="W81" s="169"/>
    </row>
    <row r="82" spans="1:23" ht="30" customHeight="1" thickBot="1" x14ac:dyDescent="0.3">
      <c r="A82" s="39"/>
      <c r="B82" s="173"/>
      <c r="C82" s="358"/>
      <c r="D82" s="359"/>
      <c r="E82" s="359"/>
      <c r="F82" s="359"/>
      <c r="G82" s="359"/>
      <c r="H82" s="359"/>
      <c r="I82" s="360"/>
      <c r="J82" s="39"/>
      <c r="K82" s="361"/>
      <c r="L82" s="362"/>
      <c r="M82" s="362"/>
      <c r="N82" s="363"/>
      <c r="O82" s="39"/>
      <c r="P82" s="364"/>
      <c r="Q82" s="365"/>
      <c r="R82" s="366"/>
      <c r="S82" s="39"/>
      <c r="T82" s="364"/>
      <c r="U82" s="365"/>
      <c r="V82" s="366"/>
      <c r="W82" s="169"/>
    </row>
    <row r="83" spans="1:23" ht="5.0999999999999996" customHeight="1" thickBot="1" x14ac:dyDescent="0.3">
      <c r="A83" s="39"/>
      <c r="B83" s="173"/>
      <c r="C83" s="39"/>
      <c r="D83" s="39"/>
      <c r="E83" s="39"/>
      <c r="F83" s="39"/>
      <c r="G83" s="39"/>
      <c r="H83" s="39"/>
      <c r="I83" s="39"/>
      <c r="J83" s="39"/>
      <c r="K83" s="39"/>
      <c r="L83" s="39"/>
      <c r="M83" s="39"/>
      <c r="N83" s="39"/>
      <c r="O83" s="39"/>
      <c r="P83" s="39"/>
      <c r="Q83" s="39"/>
      <c r="R83" s="39"/>
      <c r="S83" s="39"/>
      <c r="T83" s="39"/>
      <c r="U83" s="39"/>
      <c r="V83" s="39"/>
      <c r="W83" s="169"/>
    </row>
    <row r="84" spans="1:23" ht="30" customHeight="1" thickBot="1" x14ac:dyDescent="0.3">
      <c r="A84" s="39"/>
      <c r="B84" s="173"/>
      <c r="C84" s="358"/>
      <c r="D84" s="359"/>
      <c r="E84" s="359"/>
      <c r="F84" s="359"/>
      <c r="G84" s="359"/>
      <c r="H84" s="359"/>
      <c r="I84" s="360"/>
      <c r="J84" s="39"/>
      <c r="K84" s="361"/>
      <c r="L84" s="362"/>
      <c r="M84" s="362"/>
      <c r="N84" s="363"/>
      <c r="O84" s="39"/>
      <c r="P84" s="364"/>
      <c r="Q84" s="365"/>
      <c r="R84" s="366"/>
      <c r="S84" s="39"/>
      <c r="T84" s="367"/>
      <c r="U84" s="365"/>
      <c r="V84" s="366"/>
      <c r="W84" s="169"/>
    </row>
    <row r="85" spans="1:23" ht="5.0999999999999996" customHeight="1" thickBot="1" x14ac:dyDescent="0.3">
      <c r="A85" s="39"/>
      <c r="B85" s="173"/>
      <c r="C85" s="39"/>
      <c r="D85" s="39"/>
      <c r="E85" s="39"/>
      <c r="F85" s="39"/>
      <c r="G85" s="39"/>
      <c r="H85" s="39"/>
      <c r="I85" s="39"/>
      <c r="J85" s="39"/>
      <c r="K85" s="39"/>
      <c r="L85" s="39"/>
      <c r="M85" s="39"/>
      <c r="N85" s="39"/>
      <c r="O85" s="39"/>
      <c r="P85" s="39"/>
      <c r="Q85" s="39"/>
      <c r="R85" s="39"/>
      <c r="S85" s="39"/>
      <c r="T85" s="39"/>
      <c r="U85" s="39"/>
      <c r="V85" s="39"/>
      <c r="W85" s="169"/>
    </row>
    <row r="86" spans="1:23" ht="30" customHeight="1" thickBot="1" x14ac:dyDescent="0.3">
      <c r="A86" s="39"/>
      <c r="B86" s="173"/>
      <c r="C86" s="522"/>
      <c r="D86" s="523"/>
      <c r="E86" s="523"/>
      <c r="F86" s="523"/>
      <c r="G86" s="523"/>
      <c r="H86" s="523"/>
      <c r="I86" s="524"/>
      <c r="J86" s="39"/>
      <c r="K86" s="361"/>
      <c r="L86" s="362"/>
      <c r="M86" s="362"/>
      <c r="N86" s="363"/>
      <c r="O86" s="39"/>
      <c r="P86" s="364"/>
      <c r="Q86" s="365"/>
      <c r="R86" s="366"/>
      <c r="S86" s="39"/>
      <c r="T86" s="367"/>
      <c r="U86" s="365"/>
      <c r="V86" s="366"/>
      <c r="W86" s="169"/>
    </row>
    <row r="87" spans="1:23" ht="5.0999999999999996" customHeight="1" thickBot="1" x14ac:dyDescent="0.3">
      <c r="A87" s="39"/>
      <c r="B87" s="173"/>
      <c r="C87" s="39"/>
      <c r="D87" s="39"/>
      <c r="E87" s="39"/>
      <c r="F87" s="39"/>
      <c r="G87" s="39"/>
      <c r="H87" s="39"/>
      <c r="I87" s="39"/>
      <c r="J87" s="39"/>
      <c r="K87" s="39"/>
      <c r="L87" s="39"/>
      <c r="M87" s="39"/>
      <c r="N87" s="39"/>
      <c r="O87" s="39"/>
      <c r="P87" s="39"/>
      <c r="Q87" s="39"/>
      <c r="R87" s="39"/>
      <c r="S87" s="39"/>
      <c r="T87" s="39"/>
      <c r="U87" s="39"/>
      <c r="V87" s="39"/>
      <c r="W87" s="169"/>
    </row>
    <row r="88" spans="1:23" ht="30" customHeight="1" thickBot="1" x14ac:dyDescent="0.3">
      <c r="A88" s="39"/>
      <c r="B88" s="173"/>
      <c r="C88" s="329" t="s">
        <v>1175</v>
      </c>
      <c r="D88" s="358"/>
      <c r="E88" s="359"/>
      <c r="F88" s="359"/>
      <c r="G88" s="359"/>
      <c r="H88" s="359"/>
      <c r="I88" s="360"/>
      <c r="J88" s="39"/>
      <c r="K88" s="361"/>
      <c r="L88" s="362"/>
      <c r="M88" s="362"/>
      <c r="N88" s="363"/>
      <c r="O88" s="39"/>
      <c r="P88" s="364"/>
      <c r="Q88" s="365"/>
      <c r="R88" s="366"/>
      <c r="S88" s="39"/>
      <c r="T88" s="367"/>
      <c r="U88" s="365"/>
      <c r="V88" s="366"/>
      <c r="W88" s="169"/>
    </row>
    <row r="89" spans="1:23" ht="5.0999999999999996" customHeight="1" thickBot="1" x14ac:dyDescent="0.3">
      <c r="A89" s="39"/>
      <c r="B89" s="173"/>
      <c r="C89" s="39"/>
      <c r="D89" s="39"/>
      <c r="E89" s="39"/>
      <c r="F89" s="39"/>
      <c r="G89" s="39"/>
      <c r="H89" s="39"/>
      <c r="I89" s="39"/>
      <c r="J89" s="39"/>
      <c r="K89" s="39"/>
      <c r="L89" s="39"/>
      <c r="M89" s="39"/>
      <c r="N89" s="39"/>
      <c r="O89" s="39"/>
      <c r="P89" s="39"/>
      <c r="Q89" s="39"/>
      <c r="R89" s="39"/>
      <c r="S89" s="39"/>
      <c r="T89" s="39"/>
      <c r="U89" s="39"/>
      <c r="V89" s="39"/>
      <c r="W89" s="169"/>
    </row>
    <row r="90" spans="1:23" ht="30" customHeight="1" thickBot="1" x14ac:dyDescent="0.3">
      <c r="A90" s="39"/>
      <c r="B90" s="173"/>
      <c r="C90" s="329" t="s">
        <v>1175</v>
      </c>
      <c r="D90" s="358"/>
      <c r="E90" s="359"/>
      <c r="F90" s="359"/>
      <c r="G90" s="359"/>
      <c r="H90" s="359"/>
      <c r="I90" s="360"/>
      <c r="J90" s="39"/>
      <c r="K90" s="361"/>
      <c r="L90" s="362"/>
      <c r="M90" s="362"/>
      <c r="N90" s="363"/>
      <c r="O90" s="39"/>
      <c r="P90" s="364"/>
      <c r="Q90" s="365"/>
      <c r="R90" s="366"/>
      <c r="S90" s="39"/>
      <c r="T90" s="367"/>
      <c r="U90" s="365"/>
      <c r="V90" s="366"/>
      <c r="W90" s="169"/>
    </row>
    <row r="91" spans="1:23" ht="5.0999999999999996" customHeight="1" thickBot="1" x14ac:dyDescent="0.3">
      <c r="A91" s="39"/>
      <c r="B91" s="173"/>
      <c r="C91" s="39"/>
      <c r="D91" s="39"/>
      <c r="E91" s="39"/>
      <c r="F91" s="39"/>
      <c r="G91" s="39"/>
      <c r="H91" s="39"/>
      <c r="I91" s="39"/>
      <c r="J91" s="39"/>
      <c r="K91" s="39"/>
      <c r="L91" s="39"/>
      <c r="M91" s="39"/>
      <c r="N91" s="39"/>
      <c r="O91" s="39"/>
      <c r="P91" s="39"/>
      <c r="Q91" s="39"/>
      <c r="R91" s="39"/>
      <c r="S91" s="39"/>
      <c r="T91" s="39"/>
      <c r="U91" s="39"/>
      <c r="V91" s="39"/>
      <c r="W91" s="169"/>
    </row>
    <row r="92" spans="1:23" ht="15" customHeight="1" thickBot="1" x14ac:dyDescent="0.3">
      <c r="A92" s="39"/>
      <c r="B92" s="173"/>
      <c r="C92" s="330" t="s">
        <v>1349</v>
      </c>
      <c r="D92" s="387" t="s">
        <v>34</v>
      </c>
      <c r="E92" s="410"/>
      <c r="F92" s="411"/>
      <c r="G92" s="525" t="s">
        <v>1356</v>
      </c>
      <c r="H92" s="526"/>
      <c r="I92" s="526"/>
      <c r="J92" s="526"/>
      <c r="K92" s="526"/>
      <c r="L92" s="526"/>
      <c r="M92" s="526"/>
      <c r="N92" s="526"/>
      <c r="O92" s="526"/>
      <c r="P92" s="526"/>
      <c r="Q92" s="526"/>
      <c r="R92" s="526"/>
      <c r="S92" s="526"/>
      <c r="T92" s="526"/>
      <c r="U92" s="526"/>
      <c r="V92" s="527"/>
      <c r="W92" s="169"/>
    </row>
    <row r="93" spans="1:23" ht="5.0999999999999996" customHeight="1" thickBot="1" x14ac:dyDescent="0.3">
      <c r="A93" s="39"/>
      <c r="B93" s="173"/>
      <c r="C93" s="39"/>
      <c r="D93" s="39"/>
      <c r="E93" s="39"/>
      <c r="F93" s="39"/>
      <c r="G93" s="39"/>
      <c r="H93" s="39"/>
      <c r="I93" s="39"/>
      <c r="J93" s="39"/>
      <c r="K93" s="39"/>
      <c r="L93" s="39"/>
      <c r="M93" s="39"/>
      <c r="N93" s="39"/>
      <c r="O93" s="39"/>
      <c r="P93" s="39"/>
      <c r="Q93" s="39"/>
      <c r="R93" s="39"/>
      <c r="S93" s="39"/>
      <c r="T93" s="39"/>
      <c r="U93" s="39"/>
      <c r="V93" s="39"/>
      <c r="W93" s="169"/>
    </row>
    <row r="94" spans="1:23" ht="30" customHeight="1" thickBot="1" x14ac:dyDescent="0.3">
      <c r="A94" s="39"/>
      <c r="B94" s="173"/>
      <c r="C94" s="384" t="s">
        <v>1357</v>
      </c>
      <c r="D94" s="521"/>
      <c r="E94" s="521"/>
      <c r="F94" s="521"/>
      <c r="G94" s="521"/>
      <c r="H94" s="521"/>
      <c r="I94" s="386"/>
      <c r="J94" s="39"/>
      <c r="K94" s="481" t="s">
        <v>1353</v>
      </c>
      <c r="L94" s="482"/>
      <c r="M94" s="482"/>
      <c r="N94" s="483"/>
      <c r="O94" s="39"/>
      <c r="P94" s="484" t="s">
        <v>1354</v>
      </c>
      <c r="Q94" s="485"/>
      <c r="R94" s="486"/>
      <c r="S94" s="39"/>
      <c r="T94" s="484" t="s">
        <v>1355</v>
      </c>
      <c r="U94" s="482"/>
      <c r="V94" s="483"/>
      <c r="W94" s="169"/>
    </row>
    <row r="95" spans="1:23" ht="5.0999999999999996" customHeight="1" thickBot="1" x14ac:dyDescent="0.3">
      <c r="A95" s="39"/>
      <c r="B95" s="173"/>
      <c r="C95" s="39"/>
      <c r="D95" s="39"/>
      <c r="E95" s="39"/>
      <c r="F95" s="39"/>
      <c r="G95" s="39"/>
      <c r="H95" s="39"/>
      <c r="I95" s="39"/>
      <c r="J95" s="39"/>
      <c r="K95" s="39"/>
      <c r="L95" s="39"/>
      <c r="M95" s="39"/>
      <c r="N95" s="39"/>
      <c r="O95" s="39"/>
      <c r="P95" s="39"/>
      <c r="Q95" s="39"/>
      <c r="R95" s="39"/>
      <c r="S95" s="39"/>
      <c r="T95" s="39"/>
      <c r="U95" s="39"/>
      <c r="V95" s="39"/>
      <c r="W95" s="169"/>
    </row>
    <row r="96" spans="1:23" ht="30" customHeight="1" thickBot="1" x14ac:dyDescent="0.3">
      <c r="A96" s="39"/>
      <c r="B96" s="173"/>
      <c r="C96" s="358"/>
      <c r="D96" s="359"/>
      <c r="E96" s="359"/>
      <c r="F96" s="359"/>
      <c r="G96" s="359"/>
      <c r="H96" s="359"/>
      <c r="I96" s="360"/>
      <c r="J96" s="39"/>
      <c r="K96" s="361"/>
      <c r="L96" s="362"/>
      <c r="M96" s="362"/>
      <c r="N96" s="363"/>
      <c r="O96" s="39"/>
      <c r="P96" s="364"/>
      <c r="Q96" s="365"/>
      <c r="R96" s="366"/>
      <c r="S96" s="39"/>
      <c r="T96" s="364"/>
      <c r="U96" s="365"/>
      <c r="V96" s="366"/>
      <c r="W96" s="169"/>
    </row>
    <row r="97" spans="1:23" ht="5.0999999999999996" customHeight="1" thickBot="1" x14ac:dyDescent="0.3">
      <c r="A97" s="39"/>
      <c r="B97" s="173"/>
      <c r="C97" s="39"/>
      <c r="D97" s="39"/>
      <c r="E97" s="39"/>
      <c r="F97" s="39"/>
      <c r="G97" s="39"/>
      <c r="H97" s="39"/>
      <c r="I97" s="39"/>
      <c r="J97" s="39"/>
      <c r="K97" s="39"/>
      <c r="L97" s="39"/>
      <c r="M97" s="39"/>
      <c r="N97" s="39"/>
      <c r="O97" s="39"/>
      <c r="P97" s="39"/>
      <c r="Q97" s="39"/>
      <c r="R97" s="39"/>
      <c r="S97" s="39"/>
      <c r="T97" s="39"/>
      <c r="U97" s="39"/>
      <c r="V97" s="39"/>
      <c r="W97" s="169"/>
    </row>
    <row r="98" spans="1:23" ht="30" customHeight="1" thickBot="1" x14ac:dyDescent="0.3">
      <c r="A98" s="39"/>
      <c r="B98" s="173"/>
      <c r="C98" s="358"/>
      <c r="D98" s="359"/>
      <c r="E98" s="359"/>
      <c r="F98" s="359"/>
      <c r="G98" s="359"/>
      <c r="H98" s="359"/>
      <c r="I98" s="360"/>
      <c r="J98" s="39"/>
      <c r="K98" s="361"/>
      <c r="L98" s="362"/>
      <c r="M98" s="362"/>
      <c r="N98" s="363"/>
      <c r="O98" s="39"/>
      <c r="P98" s="364"/>
      <c r="Q98" s="365"/>
      <c r="R98" s="366"/>
      <c r="S98" s="39"/>
      <c r="T98" s="367"/>
      <c r="U98" s="365"/>
      <c r="V98" s="366"/>
      <c r="W98" s="169"/>
    </row>
    <row r="99" spans="1:23" ht="5.0999999999999996" customHeight="1" thickBot="1" x14ac:dyDescent="0.3">
      <c r="A99" s="39"/>
      <c r="B99" s="173"/>
      <c r="C99" s="39"/>
      <c r="D99" s="39"/>
      <c r="E99" s="39"/>
      <c r="F99" s="39"/>
      <c r="G99" s="39"/>
      <c r="H99" s="39"/>
      <c r="I99" s="39"/>
      <c r="J99" s="39"/>
      <c r="K99" s="39"/>
      <c r="L99" s="39"/>
      <c r="M99" s="39"/>
      <c r="N99" s="39"/>
      <c r="O99" s="39"/>
      <c r="P99" s="39"/>
      <c r="Q99" s="39"/>
      <c r="R99" s="39"/>
      <c r="S99" s="39"/>
      <c r="T99" s="39"/>
      <c r="U99" s="39"/>
      <c r="V99" s="39"/>
      <c r="W99" s="169"/>
    </row>
    <row r="100" spans="1:23" ht="30" customHeight="1" thickBot="1" x14ac:dyDescent="0.3">
      <c r="A100" s="39"/>
      <c r="B100" s="173"/>
      <c r="C100" s="358"/>
      <c r="D100" s="359"/>
      <c r="E100" s="359"/>
      <c r="F100" s="359"/>
      <c r="G100" s="359"/>
      <c r="H100" s="359"/>
      <c r="I100" s="360"/>
      <c r="J100" s="39"/>
      <c r="K100" s="361"/>
      <c r="L100" s="362"/>
      <c r="M100" s="362"/>
      <c r="N100" s="363"/>
      <c r="O100" s="39"/>
      <c r="P100" s="364"/>
      <c r="Q100" s="365"/>
      <c r="R100" s="366"/>
      <c r="S100" s="39"/>
      <c r="T100" s="367"/>
      <c r="U100" s="365"/>
      <c r="V100" s="366"/>
      <c r="W100" s="169"/>
    </row>
    <row r="101" spans="1:23" ht="5.0999999999999996" customHeight="1" thickBot="1" x14ac:dyDescent="0.3">
      <c r="A101" s="39"/>
      <c r="B101" s="173"/>
      <c r="C101" s="39"/>
      <c r="D101" s="39"/>
      <c r="E101" s="39"/>
      <c r="F101" s="39"/>
      <c r="G101" s="39"/>
      <c r="H101" s="39"/>
      <c r="I101" s="39"/>
      <c r="J101" s="39"/>
      <c r="K101" s="39"/>
      <c r="L101" s="39"/>
      <c r="M101" s="39"/>
      <c r="N101" s="39"/>
      <c r="O101" s="39"/>
      <c r="P101" s="39"/>
      <c r="Q101" s="39"/>
      <c r="R101" s="39"/>
      <c r="S101" s="39"/>
      <c r="T101" s="39"/>
      <c r="U101" s="39"/>
      <c r="V101" s="39"/>
      <c r="W101" s="169"/>
    </row>
    <row r="102" spans="1:23" ht="30" customHeight="1" thickBot="1" x14ac:dyDescent="0.3">
      <c r="A102" s="39"/>
      <c r="B102" s="173"/>
      <c r="C102" s="358"/>
      <c r="D102" s="359"/>
      <c r="E102" s="359"/>
      <c r="F102" s="359"/>
      <c r="G102" s="359"/>
      <c r="H102" s="359"/>
      <c r="I102" s="360"/>
      <c r="J102" s="39"/>
      <c r="K102" s="361"/>
      <c r="L102" s="362"/>
      <c r="M102" s="362"/>
      <c r="N102" s="363"/>
      <c r="O102" s="39"/>
      <c r="P102" s="364"/>
      <c r="Q102" s="365"/>
      <c r="R102" s="366"/>
      <c r="S102" s="39"/>
      <c r="T102" s="367"/>
      <c r="U102" s="365"/>
      <c r="V102" s="366"/>
      <c r="W102" s="169"/>
    </row>
    <row r="103" spans="1:23" ht="5.0999999999999996" customHeight="1" thickBot="1" x14ac:dyDescent="0.3">
      <c r="A103" s="39"/>
      <c r="B103" s="173"/>
      <c r="C103" s="39"/>
      <c r="D103" s="39"/>
      <c r="E103" s="39"/>
      <c r="F103" s="39"/>
      <c r="G103" s="39"/>
      <c r="H103" s="39"/>
      <c r="I103" s="39"/>
      <c r="J103" s="39"/>
      <c r="K103" s="39"/>
      <c r="L103" s="39"/>
      <c r="M103" s="39"/>
      <c r="N103" s="39"/>
      <c r="O103" s="39"/>
      <c r="P103" s="39"/>
      <c r="Q103" s="39"/>
      <c r="R103" s="39"/>
      <c r="S103" s="39"/>
      <c r="T103" s="39"/>
      <c r="U103" s="39"/>
      <c r="V103" s="39"/>
      <c r="W103" s="169"/>
    </row>
    <row r="104" spans="1:23" ht="30" customHeight="1" thickBot="1" x14ac:dyDescent="0.3">
      <c r="A104" s="39"/>
      <c r="B104" s="173"/>
      <c r="C104" s="329" t="s">
        <v>81</v>
      </c>
      <c r="D104" s="358"/>
      <c r="E104" s="359"/>
      <c r="F104" s="359"/>
      <c r="G104" s="359"/>
      <c r="H104" s="359"/>
      <c r="I104" s="360"/>
      <c r="J104" s="39"/>
      <c r="K104" s="361"/>
      <c r="L104" s="362"/>
      <c r="M104" s="362"/>
      <c r="N104" s="363"/>
      <c r="O104" s="39"/>
      <c r="P104" s="364"/>
      <c r="Q104" s="365"/>
      <c r="R104" s="366"/>
      <c r="S104" s="39"/>
      <c r="T104" s="367"/>
      <c r="U104" s="365"/>
      <c r="V104" s="366"/>
      <c r="W104" s="169"/>
    </row>
    <row r="105" spans="1:23" ht="5.0999999999999996" customHeight="1" thickBot="1" x14ac:dyDescent="0.3">
      <c r="A105" s="39"/>
      <c r="B105" s="173"/>
      <c r="C105" s="39"/>
      <c r="D105" s="39"/>
      <c r="E105" s="39"/>
      <c r="F105" s="39"/>
      <c r="G105" s="39"/>
      <c r="H105" s="39"/>
      <c r="I105" s="39"/>
      <c r="J105" s="39"/>
      <c r="K105" s="39"/>
      <c r="L105" s="39"/>
      <c r="M105" s="39"/>
      <c r="N105" s="39"/>
      <c r="O105" s="39"/>
      <c r="P105" s="39"/>
      <c r="Q105" s="39"/>
      <c r="R105" s="39"/>
      <c r="S105" s="39"/>
      <c r="T105" s="39"/>
      <c r="U105" s="39"/>
      <c r="V105" s="39"/>
      <c r="W105" s="169"/>
    </row>
    <row r="106" spans="1:23" ht="30" customHeight="1" thickBot="1" x14ac:dyDescent="0.3">
      <c r="A106" s="39"/>
      <c r="B106" s="173"/>
      <c r="C106" s="329" t="s">
        <v>81</v>
      </c>
      <c r="D106" s="358"/>
      <c r="E106" s="359"/>
      <c r="F106" s="359"/>
      <c r="G106" s="359"/>
      <c r="H106" s="359"/>
      <c r="I106" s="360"/>
      <c r="J106" s="39"/>
      <c r="K106" s="361"/>
      <c r="L106" s="362"/>
      <c r="M106" s="362"/>
      <c r="N106" s="363"/>
      <c r="O106" s="39"/>
      <c r="P106" s="364"/>
      <c r="Q106" s="365"/>
      <c r="R106" s="366"/>
      <c r="S106" s="39"/>
      <c r="T106" s="367"/>
      <c r="U106" s="365"/>
      <c r="V106" s="366"/>
      <c r="W106" s="169"/>
    </row>
    <row r="107" spans="1:23" ht="5.0999999999999996" customHeight="1" thickBot="1" x14ac:dyDescent="0.3">
      <c r="A107" s="39"/>
      <c r="B107" s="174"/>
      <c r="C107" s="175"/>
      <c r="D107" s="175"/>
      <c r="E107" s="175"/>
      <c r="F107" s="175"/>
      <c r="G107" s="175"/>
      <c r="H107" s="175"/>
      <c r="I107" s="175"/>
      <c r="J107" s="175"/>
      <c r="K107" s="175"/>
      <c r="L107" s="175"/>
      <c r="M107" s="175"/>
      <c r="N107" s="175"/>
      <c r="O107" s="175"/>
      <c r="P107" s="175"/>
      <c r="Q107" s="175"/>
      <c r="R107" s="175"/>
      <c r="S107" s="175"/>
      <c r="T107" s="175"/>
      <c r="U107" s="175"/>
      <c r="V107" s="175"/>
      <c r="W107" s="176"/>
    </row>
    <row r="108" spans="1:23" ht="5.0999999999999996" customHeight="1" thickBot="1" x14ac:dyDescent="0.3">
      <c r="B108" s="39"/>
      <c r="C108" s="39"/>
      <c r="D108" s="39"/>
      <c r="E108" s="39"/>
      <c r="F108" s="39"/>
      <c r="G108" s="39"/>
      <c r="H108" s="39"/>
      <c r="I108" s="39"/>
      <c r="J108" s="39"/>
      <c r="K108" s="39"/>
      <c r="L108" s="39"/>
      <c r="M108" s="39"/>
      <c r="N108" s="39"/>
      <c r="O108" s="39"/>
      <c r="P108" s="39"/>
      <c r="Q108" s="39"/>
      <c r="R108" s="39"/>
      <c r="S108" s="39"/>
      <c r="T108" s="39"/>
      <c r="U108" s="39"/>
      <c r="V108" s="39"/>
      <c r="W108" s="39"/>
    </row>
    <row r="109" spans="1:23" ht="5.0999999999999996" customHeight="1" x14ac:dyDescent="0.25">
      <c r="B109" s="170"/>
      <c r="C109" s="171"/>
      <c r="D109" s="171"/>
      <c r="E109" s="171"/>
      <c r="F109" s="171"/>
      <c r="G109" s="171"/>
      <c r="H109" s="171"/>
      <c r="I109" s="171"/>
      <c r="J109" s="171"/>
      <c r="K109" s="171"/>
      <c r="L109" s="171"/>
      <c r="M109" s="171"/>
      <c r="N109" s="171"/>
      <c r="O109" s="171"/>
      <c r="P109" s="171"/>
      <c r="Q109" s="171"/>
      <c r="R109" s="171"/>
      <c r="S109" s="171"/>
      <c r="T109" s="171"/>
      <c r="U109" s="171"/>
      <c r="V109" s="171"/>
      <c r="W109" s="172"/>
    </row>
    <row r="110" spans="1:23" ht="15" customHeight="1" x14ac:dyDescent="0.25">
      <c r="B110" s="183"/>
      <c r="C110" s="433" t="s">
        <v>2074</v>
      </c>
      <c r="D110" s="433"/>
      <c r="E110" s="433"/>
      <c r="F110" s="433"/>
      <c r="G110" s="433"/>
      <c r="H110" s="433"/>
      <c r="I110" s="433"/>
      <c r="J110" s="433"/>
      <c r="K110" s="40"/>
      <c r="L110" s="40"/>
      <c r="M110" s="40"/>
      <c r="N110" s="40"/>
      <c r="O110" s="40"/>
      <c r="P110" s="40"/>
      <c r="Q110" s="40"/>
      <c r="R110" s="40"/>
      <c r="S110" s="40"/>
      <c r="T110" s="40"/>
      <c r="U110" s="40"/>
      <c r="V110" s="40"/>
      <c r="W110" s="184"/>
    </row>
    <row r="111" spans="1:23" ht="5.0999999999999996" customHeight="1" x14ac:dyDescent="0.25">
      <c r="B111" s="173"/>
      <c r="C111" s="47"/>
      <c r="D111" s="47"/>
      <c r="E111" s="47"/>
      <c r="F111" s="47"/>
      <c r="G111" s="47"/>
      <c r="H111" s="47"/>
      <c r="I111" s="47"/>
      <c r="J111" s="47"/>
      <c r="K111" s="47"/>
      <c r="L111" s="47"/>
      <c r="M111" s="47"/>
      <c r="N111" s="47"/>
      <c r="O111" s="47"/>
      <c r="P111" s="47"/>
      <c r="Q111" s="47"/>
      <c r="R111" s="47"/>
      <c r="S111" s="47"/>
      <c r="T111" s="47"/>
      <c r="U111" s="47"/>
      <c r="V111" s="47"/>
      <c r="W111" s="169"/>
    </row>
    <row r="112" spans="1:23" ht="15" customHeight="1" x14ac:dyDescent="0.25">
      <c r="B112" s="173">
        <v>1</v>
      </c>
      <c r="C112" s="432" t="s">
        <v>61</v>
      </c>
      <c r="D112" s="432"/>
      <c r="E112" s="432"/>
      <c r="F112" s="432"/>
      <c r="G112" s="432"/>
      <c r="H112" s="432"/>
      <c r="I112" s="432"/>
      <c r="J112" s="432"/>
      <c r="K112" s="432"/>
      <c r="L112" s="432"/>
      <c r="M112" s="432"/>
      <c r="N112" s="432"/>
      <c r="O112" s="432"/>
      <c r="P112" s="432"/>
      <c r="Q112" s="432"/>
      <c r="R112" s="432"/>
      <c r="S112" s="432"/>
      <c r="T112" s="432"/>
      <c r="U112" s="432"/>
      <c r="V112" s="432"/>
      <c r="W112" s="169"/>
    </row>
    <row r="113" spans="2:31" ht="5.0999999999999996" customHeight="1" x14ac:dyDescent="0.25">
      <c r="B113" s="173"/>
      <c r="C113" s="39"/>
      <c r="D113" s="39"/>
      <c r="E113" s="39"/>
      <c r="F113" s="39"/>
      <c r="G113" s="39"/>
      <c r="H113" s="39"/>
      <c r="I113" s="39"/>
      <c r="J113" s="39"/>
      <c r="K113" s="39"/>
      <c r="L113" s="39"/>
      <c r="M113" s="39"/>
      <c r="N113" s="39"/>
      <c r="O113" s="39"/>
      <c r="P113" s="39"/>
      <c r="Q113" s="39"/>
      <c r="R113" s="39"/>
      <c r="S113" s="39"/>
      <c r="T113" s="39"/>
      <c r="U113" s="39"/>
      <c r="V113" s="39"/>
      <c r="W113" s="169"/>
    </row>
    <row r="114" spans="2:31" ht="15" customHeight="1" x14ac:dyDescent="0.25">
      <c r="B114" s="173">
        <v>2</v>
      </c>
      <c r="C114" s="432" t="s">
        <v>1358</v>
      </c>
      <c r="D114" s="432"/>
      <c r="E114" s="432"/>
      <c r="F114" s="432"/>
      <c r="G114" s="432"/>
      <c r="H114" s="432"/>
      <c r="I114" s="432"/>
      <c r="J114" s="432"/>
      <c r="K114" s="432"/>
      <c r="L114" s="432"/>
      <c r="M114" s="432"/>
      <c r="N114" s="432"/>
      <c r="O114" s="432"/>
      <c r="P114" s="432"/>
      <c r="Q114" s="432"/>
      <c r="R114" s="432"/>
      <c r="S114" s="432"/>
      <c r="T114" s="432"/>
      <c r="U114" s="432"/>
      <c r="V114" s="432"/>
      <c r="W114" s="169"/>
    </row>
    <row r="115" spans="2:31" ht="5.0999999999999996" customHeight="1" x14ac:dyDescent="0.25">
      <c r="B115" s="173"/>
      <c r="C115" s="39"/>
      <c r="D115" s="39"/>
      <c r="E115" s="39"/>
      <c r="F115" s="39"/>
      <c r="G115" s="39"/>
      <c r="H115" s="39"/>
      <c r="I115" s="39"/>
      <c r="J115" s="39"/>
      <c r="K115" s="39"/>
      <c r="L115" s="39"/>
      <c r="M115" s="39"/>
      <c r="N115" s="39"/>
      <c r="O115" s="39"/>
      <c r="P115" s="39"/>
      <c r="Q115" s="39"/>
      <c r="R115" s="39"/>
      <c r="S115" s="39"/>
      <c r="T115" s="39"/>
      <c r="U115" s="39"/>
      <c r="V115" s="39"/>
      <c r="W115" s="169"/>
    </row>
    <row r="116" spans="2:31" ht="15" customHeight="1" x14ac:dyDescent="0.25">
      <c r="B116" s="173">
        <v>3</v>
      </c>
      <c r="C116" s="432" t="s">
        <v>1359</v>
      </c>
      <c r="D116" s="432"/>
      <c r="E116" s="432"/>
      <c r="F116" s="432"/>
      <c r="G116" s="432"/>
      <c r="H116" s="432"/>
      <c r="I116" s="432"/>
      <c r="J116" s="432"/>
      <c r="K116" s="432"/>
      <c r="L116" s="432"/>
      <c r="M116" s="432"/>
      <c r="N116" s="432"/>
      <c r="O116" s="432"/>
      <c r="P116" s="432"/>
      <c r="Q116" s="432"/>
      <c r="R116" s="432"/>
      <c r="S116" s="432"/>
      <c r="T116" s="432"/>
      <c r="U116" s="432"/>
      <c r="V116" s="432"/>
      <c r="W116" s="169"/>
    </row>
    <row r="117" spans="2:31" ht="5.0999999999999996" customHeight="1" x14ac:dyDescent="0.25">
      <c r="B117" s="173"/>
      <c r="C117" s="39"/>
      <c r="D117" s="39"/>
      <c r="E117" s="39"/>
      <c r="F117" s="39"/>
      <c r="G117" s="39"/>
      <c r="H117" s="39"/>
      <c r="I117" s="39"/>
      <c r="J117" s="39"/>
      <c r="K117" s="39"/>
      <c r="L117" s="39"/>
      <c r="M117" s="39"/>
      <c r="N117" s="39"/>
      <c r="O117" s="39"/>
      <c r="P117" s="39"/>
      <c r="Q117" s="39"/>
      <c r="R117" s="39"/>
      <c r="S117" s="39"/>
      <c r="T117" s="39"/>
      <c r="U117" s="39"/>
      <c r="V117" s="39"/>
      <c r="W117" s="169"/>
    </row>
    <row r="118" spans="2:31" ht="15" customHeight="1" x14ac:dyDescent="0.25">
      <c r="B118" s="173">
        <v>4</v>
      </c>
      <c r="C118" s="432" t="s">
        <v>2099</v>
      </c>
      <c r="D118" s="432"/>
      <c r="E118" s="432"/>
      <c r="F118" s="432"/>
      <c r="G118" s="432"/>
      <c r="H118" s="432"/>
      <c r="I118" s="432"/>
      <c r="J118" s="432"/>
      <c r="K118" s="432"/>
      <c r="L118" s="432"/>
      <c r="M118" s="432"/>
      <c r="N118" s="432"/>
      <c r="O118" s="432"/>
      <c r="P118" s="432"/>
      <c r="Q118" s="432"/>
      <c r="R118" s="432"/>
      <c r="S118" s="432"/>
      <c r="T118" s="432"/>
      <c r="U118" s="432"/>
      <c r="V118" s="432"/>
      <c r="W118" s="169"/>
    </row>
    <row r="119" spans="2:31" ht="5.0999999999999996" customHeight="1" x14ac:dyDescent="0.25">
      <c r="B119" s="173"/>
      <c r="C119" s="39"/>
      <c r="D119" s="39"/>
      <c r="E119" s="39"/>
      <c r="F119" s="39"/>
      <c r="G119" s="39"/>
      <c r="H119" s="39"/>
      <c r="I119" s="39"/>
      <c r="J119" s="39"/>
      <c r="K119" s="39"/>
      <c r="L119" s="39"/>
      <c r="M119" s="39"/>
      <c r="N119" s="39"/>
      <c r="O119" s="39"/>
      <c r="P119" s="39"/>
      <c r="Q119" s="39"/>
      <c r="R119" s="39"/>
      <c r="S119" s="39"/>
      <c r="T119" s="39"/>
      <c r="U119" s="39"/>
      <c r="V119" s="39"/>
      <c r="W119" s="169"/>
    </row>
    <row r="120" spans="2:31" ht="15" customHeight="1" x14ac:dyDescent="0.25">
      <c r="B120" s="173">
        <v>5</v>
      </c>
      <c r="C120" s="432" t="s">
        <v>1454</v>
      </c>
      <c r="D120" s="432"/>
      <c r="E120" s="432"/>
      <c r="F120" s="432"/>
      <c r="G120" s="432"/>
      <c r="H120" s="432"/>
      <c r="I120" s="432"/>
      <c r="J120" s="432"/>
      <c r="K120" s="432"/>
      <c r="L120" s="432"/>
      <c r="M120" s="432"/>
      <c r="N120" s="432"/>
      <c r="O120" s="432"/>
      <c r="P120" s="432"/>
      <c r="Q120" s="432"/>
      <c r="R120" s="432"/>
      <c r="S120" s="432"/>
      <c r="T120" s="432"/>
      <c r="U120" s="432"/>
      <c r="V120" s="432"/>
      <c r="W120" s="169"/>
    </row>
    <row r="121" spans="2:31" ht="5.0999999999999996" customHeight="1" x14ac:dyDescent="0.25">
      <c r="B121" s="173"/>
      <c r="C121" s="39"/>
      <c r="D121" s="39"/>
      <c r="E121" s="39"/>
      <c r="F121" s="39"/>
      <c r="G121" s="39"/>
      <c r="H121" s="39"/>
      <c r="I121" s="39"/>
      <c r="J121" s="39"/>
      <c r="K121" s="39"/>
      <c r="L121" s="39"/>
      <c r="M121" s="39"/>
      <c r="N121" s="39"/>
      <c r="O121" s="39"/>
      <c r="P121" s="39"/>
      <c r="Q121" s="39"/>
      <c r="R121" s="39"/>
      <c r="S121" s="39"/>
      <c r="T121" s="39"/>
      <c r="U121" s="39"/>
      <c r="V121" s="39"/>
      <c r="W121" s="169"/>
    </row>
    <row r="122" spans="2:31" ht="15" customHeight="1" x14ac:dyDescent="0.25">
      <c r="B122" s="173">
        <v>6</v>
      </c>
      <c r="C122" s="432" t="s">
        <v>2103</v>
      </c>
      <c r="D122" s="432"/>
      <c r="E122" s="432"/>
      <c r="F122" s="432"/>
      <c r="G122" s="432"/>
      <c r="H122" s="432"/>
      <c r="I122" s="432"/>
      <c r="J122" s="432"/>
      <c r="K122" s="432"/>
      <c r="L122" s="432"/>
      <c r="M122" s="432"/>
      <c r="N122" s="432"/>
      <c r="O122" s="432"/>
      <c r="P122" s="432"/>
      <c r="Q122" s="432"/>
      <c r="R122" s="432"/>
      <c r="S122" s="432"/>
      <c r="T122" s="432"/>
      <c r="U122" s="432"/>
      <c r="V122" s="432"/>
      <c r="W122" s="169"/>
    </row>
    <row r="123" spans="2:31" ht="5.0999999999999996" customHeight="1" thickBot="1" x14ac:dyDescent="0.3">
      <c r="B123" s="174"/>
      <c r="C123" s="175"/>
      <c r="D123" s="175"/>
      <c r="E123" s="175"/>
      <c r="F123" s="175"/>
      <c r="G123" s="175"/>
      <c r="H123" s="175"/>
      <c r="I123" s="175"/>
      <c r="J123" s="175"/>
      <c r="K123" s="175"/>
      <c r="L123" s="175"/>
      <c r="M123" s="175"/>
      <c r="N123" s="175"/>
      <c r="O123" s="175"/>
      <c r="P123" s="175"/>
      <c r="Q123" s="175"/>
      <c r="R123" s="175"/>
      <c r="S123" s="175"/>
      <c r="T123" s="175"/>
      <c r="U123" s="175"/>
      <c r="V123" s="175"/>
      <c r="W123" s="176"/>
    </row>
    <row r="124" spans="2:31" ht="15" customHeight="1" thickBot="1" x14ac:dyDescent="0.3">
      <c r="D124" s="171"/>
    </row>
    <row r="125" spans="2:31" s="1" customFormat="1" ht="5.0999999999999996" customHeight="1" thickBot="1" x14ac:dyDescent="0.3">
      <c r="B125" s="305"/>
      <c r="C125" s="203"/>
      <c r="D125" s="203"/>
      <c r="E125" s="203"/>
      <c r="F125" s="203"/>
      <c r="G125" s="203"/>
      <c r="H125" s="203"/>
      <c r="I125" s="203"/>
      <c r="J125" s="203"/>
      <c r="K125" s="203"/>
      <c r="L125" s="203"/>
      <c r="M125" s="203"/>
      <c r="N125" s="203"/>
      <c r="O125" s="203"/>
      <c r="P125" s="203"/>
      <c r="Q125" s="203"/>
      <c r="R125" s="203"/>
      <c r="S125" s="203"/>
      <c r="T125" s="203"/>
      <c r="U125" s="203"/>
      <c r="V125" s="203"/>
      <c r="W125" s="204"/>
      <c r="AE125" s="303"/>
    </row>
    <row r="126" spans="2:31" s="1" customFormat="1" ht="45" customHeight="1" thickBot="1" x14ac:dyDescent="0.3">
      <c r="B126" s="306"/>
      <c r="C126" s="350" t="s">
        <v>1629</v>
      </c>
      <c r="D126" s="351"/>
      <c r="E126" s="352"/>
      <c r="F126" s="353"/>
      <c r="G126" s="354"/>
      <c r="H126" s="354"/>
      <c r="I126" s="354"/>
      <c r="J126" s="354"/>
      <c r="K126" s="355"/>
      <c r="L126" s="5"/>
      <c r="M126" s="350" t="s">
        <v>2211</v>
      </c>
      <c r="N126" s="351"/>
      <c r="O126" s="356"/>
      <c r="P126" s="357"/>
      <c r="Q126" s="354"/>
      <c r="R126" s="354"/>
      <c r="S126" s="354"/>
      <c r="T126" s="354"/>
      <c r="U126" s="355"/>
      <c r="V126" s="2"/>
      <c r="W126" s="206"/>
      <c r="AE126" s="303"/>
    </row>
    <row r="127" spans="2:31" s="1" customFormat="1" ht="5.0999999999999996" customHeight="1" thickBot="1" x14ac:dyDescent="0.3">
      <c r="B127" s="243"/>
      <c r="C127" s="244"/>
      <c r="D127" s="244"/>
      <c r="E127" s="244"/>
      <c r="F127" s="244"/>
      <c r="G127" s="244"/>
      <c r="H127" s="244"/>
      <c r="I127" s="244"/>
      <c r="J127" s="244"/>
      <c r="K127" s="244"/>
      <c r="L127" s="244"/>
      <c r="M127" s="244"/>
      <c r="N127" s="244"/>
      <c r="O127" s="244"/>
      <c r="P127" s="244"/>
      <c r="Q127" s="244"/>
      <c r="R127" s="244"/>
      <c r="S127" s="244"/>
      <c r="T127" s="244"/>
      <c r="U127" s="244"/>
      <c r="V127" s="244"/>
      <c r="W127" s="245"/>
    </row>
  </sheetData>
  <mergeCells count="199">
    <mergeCell ref="M39:N39"/>
    <mergeCell ref="O39:V39"/>
    <mergeCell ref="U10:V10"/>
    <mergeCell ref="S10:T10"/>
    <mergeCell ref="N10:P10"/>
    <mergeCell ref="G10:K10"/>
    <mergeCell ref="D104:I104"/>
    <mergeCell ref="K88:N88"/>
    <mergeCell ref="P88:R88"/>
    <mergeCell ref="T88:V88"/>
    <mergeCell ref="D88:I88"/>
    <mergeCell ref="C102:I102"/>
    <mergeCell ref="K102:N102"/>
    <mergeCell ref="P102:R102"/>
    <mergeCell ref="T102:V102"/>
    <mergeCell ref="T104:V104"/>
    <mergeCell ref="C96:I96"/>
    <mergeCell ref="K96:N96"/>
    <mergeCell ref="P96:R96"/>
    <mergeCell ref="T96:V96"/>
    <mergeCell ref="C78:I78"/>
    <mergeCell ref="C80:I80"/>
    <mergeCell ref="K80:N80"/>
    <mergeCell ref="P80:R80"/>
    <mergeCell ref="C120:V120"/>
    <mergeCell ref="C122:V122"/>
    <mergeCell ref="P45:R46"/>
    <mergeCell ref="P48:R48"/>
    <mergeCell ref="C50:E50"/>
    <mergeCell ref="G50:I50"/>
    <mergeCell ref="J50:L50"/>
    <mergeCell ref="M50:O50"/>
    <mergeCell ref="P50:R50"/>
    <mergeCell ref="S50:T50"/>
    <mergeCell ref="U50:V50"/>
    <mergeCell ref="P52:R52"/>
    <mergeCell ref="S52:T52"/>
    <mergeCell ref="U52:V52"/>
    <mergeCell ref="C98:I98"/>
    <mergeCell ref="K98:N98"/>
    <mergeCell ref="P98:R98"/>
    <mergeCell ref="T98:V98"/>
    <mergeCell ref="C100:I100"/>
    <mergeCell ref="K100:N100"/>
    <mergeCell ref="P100:R100"/>
    <mergeCell ref="T100:V100"/>
    <mergeCell ref="K104:N104"/>
    <mergeCell ref="P104:R104"/>
    <mergeCell ref="T80:V80"/>
    <mergeCell ref="C94:I94"/>
    <mergeCell ref="K94:N94"/>
    <mergeCell ref="P94:R94"/>
    <mergeCell ref="T94:V94"/>
    <mergeCell ref="C84:I84"/>
    <mergeCell ref="K84:N84"/>
    <mergeCell ref="P84:R84"/>
    <mergeCell ref="C86:I86"/>
    <mergeCell ref="K86:N86"/>
    <mergeCell ref="P86:R86"/>
    <mergeCell ref="T86:V86"/>
    <mergeCell ref="D92:F92"/>
    <mergeCell ref="G92:V92"/>
    <mergeCell ref="T82:V82"/>
    <mergeCell ref="K82:N82"/>
    <mergeCell ref="P82:R82"/>
    <mergeCell ref="T84:V84"/>
    <mergeCell ref="C82:I82"/>
    <mergeCell ref="K78:N78"/>
    <mergeCell ref="T78:V78"/>
    <mergeCell ref="P78:R78"/>
    <mergeCell ref="C56:C58"/>
    <mergeCell ref="D56:H58"/>
    <mergeCell ref="I56:V58"/>
    <mergeCell ref="C64:C66"/>
    <mergeCell ref="D64:H66"/>
    <mergeCell ref="I64:V66"/>
    <mergeCell ref="D68:G68"/>
    <mergeCell ref="D29:F29"/>
    <mergeCell ref="G29:P29"/>
    <mergeCell ref="R29:S29"/>
    <mergeCell ref="T29:V29"/>
    <mergeCell ref="C24:C25"/>
    <mergeCell ref="D24:E25"/>
    <mergeCell ref="F24:I25"/>
    <mergeCell ref="K24:N24"/>
    <mergeCell ref="O24:R24"/>
    <mergeCell ref="S24:V24"/>
    <mergeCell ref="K25:N25"/>
    <mergeCell ref="O25:R25"/>
    <mergeCell ref="S25:V25"/>
    <mergeCell ref="T27:V27"/>
    <mergeCell ref="D27:F27"/>
    <mergeCell ref="M27:N27"/>
    <mergeCell ref="G27:K27"/>
    <mergeCell ref="R27:S27"/>
    <mergeCell ref="O27:P27"/>
    <mergeCell ref="C6:J6"/>
    <mergeCell ref="C112:V112"/>
    <mergeCell ref="C114:V114"/>
    <mergeCell ref="C116:V116"/>
    <mergeCell ref="C118:V118"/>
    <mergeCell ref="C110:J110"/>
    <mergeCell ref="D33:F33"/>
    <mergeCell ref="G33:P33"/>
    <mergeCell ref="R33:S33"/>
    <mergeCell ref="T33:V33"/>
    <mergeCell ref="C37:J37"/>
    <mergeCell ref="J68:L68"/>
    <mergeCell ref="D39:F39"/>
    <mergeCell ref="G39:I39"/>
    <mergeCell ref="K39:L39"/>
    <mergeCell ref="D41:D43"/>
    <mergeCell ref="E41:F43"/>
    <mergeCell ref="H41:J41"/>
    <mergeCell ref="G74:J74"/>
    <mergeCell ref="D74:F74"/>
    <mergeCell ref="D76:F76"/>
    <mergeCell ref="G76:V76"/>
    <mergeCell ref="M45:O46"/>
    <mergeCell ref="C45:C46"/>
    <mergeCell ref="D12:F12"/>
    <mergeCell ref="D10:F10"/>
    <mergeCell ref="H14:J14"/>
    <mergeCell ref="K14:M14"/>
    <mergeCell ref="S20:U20"/>
    <mergeCell ref="N20:O20"/>
    <mergeCell ref="H20:J20"/>
    <mergeCell ref="D20:E20"/>
    <mergeCell ref="S18:V18"/>
    <mergeCell ref="F16:G16"/>
    <mergeCell ref="I16:J16"/>
    <mergeCell ref="K16:L16"/>
    <mergeCell ref="N16:O16"/>
    <mergeCell ref="P16:Q16"/>
    <mergeCell ref="F18:G18"/>
    <mergeCell ref="I18:J18"/>
    <mergeCell ref="K18:L18"/>
    <mergeCell ref="N18:O18"/>
    <mergeCell ref="P18:Q18"/>
    <mergeCell ref="M52:O52"/>
    <mergeCell ref="J45:L46"/>
    <mergeCell ref="J48:L48"/>
    <mergeCell ref="J52:L52"/>
    <mergeCell ref="L43:N43"/>
    <mergeCell ref="C54:G54"/>
    <mergeCell ref="C48:E48"/>
    <mergeCell ref="C52:E52"/>
    <mergeCell ref="G48:I48"/>
    <mergeCell ref="G52:I52"/>
    <mergeCell ref="G45:I46"/>
    <mergeCell ref="D45:F46"/>
    <mergeCell ref="B1:F2"/>
    <mergeCell ref="G1:R1"/>
    <mergeCell ref="G2:R2"/>
    <mergeCell ref="B3:F3"/>
    <mergeCell ref="G3:R3"/>
    <mergeCell ref="S1:W2"/>
    <mergeCell ref="S3:W3"/>
    <mergeCell ref="S45:V45"/>
    <mergeCell ref="S46:T46"/>
    <mergeCell ref="U46:V46"/>
    <mergeCell ref="G8:V8"/>
    <mergeCell ref="D8:F8"/>
    <mergeCell ref="D16:E16"/>
    <mergeCell ref="D18:E18"/>
    <mergeCell ref="O14:Q14"/>
    <mergeCell ref="R14:V14"/>
    <mergeCell ref="D14:E14"/>
    <mergeCell ref="G12:J12"/>
    <mergeCell ref="T41:V41"/>
    <mergeCell ref="L41:N41"/>
    <mergeCell ref="P41:R41"/>
    <mergeCell ref="N22:O22"/>
    <mergeCell ref="H22:J22"/>
    <mergeCell ref="D22:E22"/>
    <mergeCell ref="C22:C23"/>
    <mergeCell ref="D31:F31"/>
    <mergeCell ref="G31:I31"/>
    <mergeCell ref="J31:L31"/>
    <mergeCell ref="M31:O31"/>
    <mergeCell ref="C126:E126"/>
    <mergeCell ref="F126:K126"/>
    <mergeCell ref="M126:O126"/>
    <mergeCell ref="P126:U126"/>
    <mergeCell ref="D90:I90"/>
    <mergeCell ref="K90:N90"/>
    <mergeCell ref="P90:R90"/>
    <mergeCell ref="T90:V90"/>
    <mergeCell ref="D106:I106"/>
    <mergeCell ref="K106:N106"/>
    <mergeCell ref="P106:R106"/>
    <mergeCell ref="T106:V106"/>
    <mergeCell ref="S48:T48"/>
    <mergeCell ref="U48:V48"/>
    <mergeCell ref="M68:V68"/>
    <mergeCell ref="C72:J72"/>
    <mergeCell ref="C62:J62"/>
    <mergeCell ref="H43:J43"/>
    <mergeCell ref="M48:O48"/>
  </mergeCells>
  <dataValidations count="13">
    <dataValidation type="list" allowBlank="1" showInputMessage="1" showErrorMessage="1" sqref="F52 F50 H68 F14 F22 F48 F31">
      <formula1>pregunta</formula1>
    </dataValidation>
    <dataValidation type="list" allowBlank="1" showInputMessage="1" showErrorMessage="1" sqref="G52 G48 G50 G31">
      <formula1>municipio</formula1>
    </dataValidation>
    <dataValidation type="list" allowBlank="1" showInputMessage="1" showErrorMessage="1" sqref="G12">
      <formula1>tamaño</formula1>
    </dataValidation>
    <dataValidation type="list" allowBlank="1" showInputMessage="1" showErrorMessage="1" sqref="K14:M14">
      <formula1>comunidad</formula1>
    </dataValidation>
    <dataValidation type="list" allowBlank="1" showInputMessage="1" showErrorMessage="1" sqref="G10">
      <formula1>tipo_empresa</formula1>
    </dataValidation>
    <dataValidation type="list" allowBlank="1" showInputMessage="1" showErrorMessage="1" sqref="L22 L20">
      <formula1>día</formula1>
    </dataValidation>
    <dataValidation type="list" allowBlank="1" showInputMessage="1" showErrorMessage="1" sqref="N20 N22">
      <formula1>mes</formula1>
    </dataValidation>
    <dataValidation type="list" allowBlank="1" showInputMessage="1" showErrorMessage="1" sqref="O27:P27">
      <formula1>tipo_Doc</formula1>
    </dataValidation>
    <dataValidation type="list" allowBlank="1" showInputMessage="1" showErrorMessage="1" sqref="G39:I39">
      <formula1>producto</formula1>
    </dataValidation>
    <dataValidation type="list" allowBlank="1" showInputMessage="1" showErrorMessage="1" sqref="C96:I96 C98:I98 C100:I100 C102:I102">
      <formula1>certificación</formula1>
    </dataValidation>
    <dataValidation type="list" allowBlank="1" showInputMessage="1" showErrorMessage="1" sqref="C80:I80 C82:I82 C84:I84 C86:I86">
      <formula1>permisos</formula1>
    </dataValidation>
    <dataValidation type="list" allowBlank="1" showInputMessage="1" showErrorMessage="1" sqref="Q20 Q22 V20">
      <formula1>años</formula1>
    </dataValidation>
    <dataValidation type="list" allowBlank="1" showInputMessage="1" showErrorMessage="1" sqref="F20">
      <formula1>marco</formula1>
    </dataValidation>
  </dataValidations>
  <pageMargins left="0.98425196850393704" right="0.98425196850393704" top="0.78740157480314965" bottom="0.78740157480314965" header="0.31496062992125984" footer="0.31496062992125984"/>
  <pageSetup scale="66" orientation="portrait" r:id="rId1"/>
  <rowBreaks count="1" manualBreakCount="1">
    <brk id="70" min="1" max="2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P113"/>
  <sheetViews>
    <sheetView showGridLines="0" zoomScaleNormal="100" workbookViewId="0">
      <pane ySplit="3" topLeftCell="A4" activePane="bottomLeft" state="frozen"/>
      <selection pane="bottomLeft" activeCell="G4" sqref="G4"/>
    </sheetView>
  </sheetViews>
  <sheetFormatPr baseColWidth="10" defaultColWidth="11.42578125" defaultRowHeight="15" customHeight="1" x14ac:dyDescent="0.25"/>
  <cols>
    <col min="1" max="1" width="3.7109375" style="82" customWidth="1"/>
    <col min="2" max="2" width="3.7109375" style="88" customWidth="1"/>
    <col min="3" max="3" width="7.5703125" style="82" customWidth="1"/>
    <col min="4" max="22" width="5.7109375" style="82" customWidth="1"/>
    <col min="23" max="23" width="3.7109375" style="82" customWidth="1"/>
    <col min="24" max="24" width="5.7109375" style="82" hidden="1" customWidth="1"/>
    <col min="25" max="25" width="8.140625" style="82" hidden="1" customWidth="1"/>
    <col min="26" max="26" width="5.7109375" style="82" hidden="1" customWidth="1"/>
    <col min="27" max="27" width="8.140625" style="82" hidden="1" customWidth="1"/>
    <col min="28" max="28" width="11.7109375" style="82" hidden="1" customWidth="1"/>
    <col min="29" max="29" width="23.85546875" style="82" hidden="1" customWidth="1"/>
    <col min="30" max="30" width="4.28515625" style="82" hidden="1" customWidth="1"/>
    <col min="31" max="31" width="6.140625" style="83" hidden="1" customWidth="1"/>
    <col min="32" max="32" width="4.42578125" style="82" customWidth="1"/>
    <col min="33" max="33" width="6.42578125" style="82" customWidth="1"/>
    <col min="34" max="34" width="5.28515625" style="82" customWidth="1"/>
    <col min="35" max="35" width="6.7109375" style="82" customWidth="1"/>
    <col min="36" max="36" width="4.28515625" style="82" customWidth="1"/>
    <col min="37" max="37" width="6.28515625" style="82" customWidth="1"/>
    <col min="38" max="38" width="4.140625" style="82" customWidth="1"/>
    <col min="39" max="40" width="4" style="82" customWidth="1"/>
    <col min="41" max="41" width="6.28515625" style="82" customWidth="1"/>
    <col min="42" max="42" width="8.7109375" style="82" customWidth="1"/>
    <col min="43" max="16384" width="11.42578125" style="82"/>
  </cols>
  <sheetData>
    <row r="1" spans="2:31" s="163" customFormat="1" ht="31.5" customHeight="1" x14ac:dyDescent="0.2">
      <c r="B1" s="376" t="s">
        <v>2236</v>
      </c>
      <c r="C1" s="376"/>
      <c r="D1" s="376"/>
      <c r="E1" s="376"/>
      <c r="F1" s="376"/>
      <c r="G1" s="377" t="s">
        <v>2206</v>
      </c>
      <c r="H1" s="377"/>
      <c r="I1" s="377"/>
      <c r="J1" s="377"/>
      <c r="K1" s="377"/>
      <c r="L1" s="377"/>
      <c r="M1" s="377"/>
      <c r="N1" s="377"/>
      <c r="O1" s="377"/>
      <c r="P1" s="377"/>
      <c r="Q1" s="377"/>
      <c r="R1" s="377"/>
      <c r="S1" s="380"/>
      <c r="T1" s="380"/>
      <c r="U1" s="380"/>
      <c r="V1" s="380"/>
      <c r="W1" s="380"/>
    </row>
    <row r="2" spans="2:31" s="163" customFormat="1" ht="17.25" customHeight="1" x14ac:dyDescent="0.2">
      <c r="B2" s="376"/>
      <c r="C2" s="376"/>
      <c r="D2" s="376"/>
      <c r="E2" s="376"/>
      <c r="F2" s="376"/>
      <c r="G2" s="378" t="s">
        <v>2234</v>
      </c>
      <c r="H2" s="378"/>
      <c r="I2" s="378"/>
      <c r="J2" s="378"/>
      <c r="K2" s="378"/>
      <c r="L2" s="378"/>
      <c r="M2" s="378"/>
      <c r="N2" s="378"/>
      <c r="O2" s="378"/>
      <c r="P2" s="378"/>
      <c r="Q2" s="378"/>
      <c r="R2" s="378"/>
      <c r="S2" s="380"/>
      <c r="T2" s="380"/>
      <c r="U2" s="380"/>
      <c r="V2" s="380"/>
      <c r="W2" s="380"/>
    </row>
    <row r="3" spans="2:31" s="163" customFormat="1" ht="17.25" customHeight="1" x14ac:dyDescent="0.2">
      <c r="B3" s="379" t="s">
        <v>2237</v>
      </c>
      <c r="C3" s="379"/>
      <c r="D3" s="379"/>
      <c r="E3" s="379"/>
      <c r="F3" s="379"/>
      <c r="G3" s="379" t="s">
        <v>2241</v>
      </c>
      <c r="H3" s="379"/>
      <c r="I3" s="379"/>
      <c r="J3" s="379"/>
      <c r="K3" s="379"/>
      <c r="L3" s="379"/>
      <c r="M3" s="379"/>
      <c r="N3" s="379"/>
      <c r="O3" s="379"/>
      <c r="P3" s="379"/>
      <c r="Q3" s="379"/>
      <c r="R3" s="379"/>
      <c r="S3" s="379" t="s">
        <v>2235</v>
      </c>
      <c r="T3" s="379"/>
      <c r="U3" s="379"/>
      <c r="V3" s="379"/>
      <c r="W3" s="379"/>
    </row>
    <row r="4" spans="2:31" s="38" customFormat="1" ht="7.5" customHeight="1" thickBot="1" x14ac:dyDescent="0.3"/>
    <row r="5" spans="2:31" s="1" customFormat="1" ht="7.5" customHeight="1" thickBot="1" x14ac:dyDescent="0.3">
      <c r="B5" s="202"/>
      <c r="C5" s="209"/>
      <c r="D5" s="209"/>
      <c r="E5" s="209"/>
      <c r="F5" s="209"/>
      <c r="G5" s="209"/>
      <c r="H5" s="209"/>
      <c r="I5" s="209"/>
      <c r="J5" s="209"/>
      <c r="K5" s="203"/>
      <c r="L5" s="203"/>
      <c r="M5" s="203"/>
      <c r="N5" s="203"/>
      <c r="O5" s="203"/>
      <c r="P5" s="203"/>
      <c r="Q5" s="203"/>
      <c r="R5" s="203"/>
      <c r="S5" s="203"/>
      <c r="T5" s="203"/>
      <c r="U5" s="203"/>
      <c r="V5" s="203"/>
      <c r="W5" s="204"/>
    </row>
    <row r="6" spans="2:31" s="1" customFormat="1" ht="29.25" customHeight="1" thickBot="1" x14ac:dyDescent="0.3">
      <c r="B6" s="205"/>
      <c r="C6" s="541" t="s">
        <v>2207</v>
      </c>
      <c r="D6" s="542"/>
      <c r="E6" s="542"/>
      <c r="F6" s="542"/>
      <c r="G6" s="542"/>
      <c r="H6" s="427"/>
      <c r="I6" s="543"/>
      <c r="J6" s="543"/>
      <c r="K6" s="543"/>
      <c r="L6" s="428"/>
      <c r="M6" s="2"/>
      <c r="N6" s="538" t="s">
        <v>2212</v>
      </c>
      <c r="O6" s="539"/>
      <c r="P6" s="539"/>
      <c r="Q6" s="539"/>
      <c r="R6" s="539"/>
      <c r="S6" s="539"/>
      <c r="T6" s="539"/>
      <c r="U6" s="539"/>
      <c r="V6" s="540"/>
      <c r="W6" s="206"/>
    </row>
    <row r="7" spans="2:31" s="1" customFormat="1" ht="5.0999999999999996" customHeight="1" x14ac:dyDescent="0.25">
      <c r="B7" s="205"/>
      <c r="C7" s="2"/>
      <c r="D7" s="2"/>
      <c r="E7" s="2"/>
      <c r="F7" s="2"/>
      <c r="G7" s="2"/>
      <c r="H7" s="2"/>
      <c r="I7" s="2"/>
      <c r="J7" s="2"/>
      <c r="K7" s="2"/>
      <c r="L7" s="2"/>
      <c r="M7" s="2"/>
      <c r="N7" s="2"/>
      <c r="O7" s="2"/>
      <c r="P7" s="2"/>
      <c r="Q7" s="2"/>
      <c r="R7" s="2"/>
      <c r="S7" s="2"/>
      <c r="T7" s="2"/>
      <c r="U7" s="2"/>
      <c r="V7" s="2"/>
      <c r="W7" s="206"/>
    </row>
    <row r="8" spans="2:31" s="1" customFormat="1" ht="5.0999999999999996" customHeight="1" x14ac:dyDescent="0.25">
      <c r="B8" s="205"/>
      <c r="C8" s="2"/>
      <c r="D8" s="2"/>
      <c r="E8" s="2"/>
      <c r="F8" s="2"/>
      <c r="G8" s="2"/>
      <c r="H8" s="2"/>
      <c r="I8" s="2"/>
      <c r="J8" s="2"/>
      <c r="K8" s="2"/>
      <c r="L8" s="2"/>
      <c r="M8" s="2"/>
      <c r="N8" s="2"/>
      <c r="O8" s="2"/>
      <c r="P8" s="2"/>
      <c r="Q8" s="2"/>
      <c r="R8" s="2"/>
      <c r="S8" s="2"/>
      <c r="T8" s="2"/>
      <c r="U8" s="2"/>
      <c r="V8" s="2"/>
      <c r="W8" s="206"/>
    </row>
    <row r="9" spans="2:31" s="1" customFormat="1" ht="5.0999999999999996" customHeight="1" thickBot="1" x14ac:dyDescent="0.3">
      <c r="B9" s="205"/>
      <c r="C9" s="2"/>
      <c r="D9" s="2"/>
      <c r="E9" s="2"/>
      <c r="F9" s="2"/>
      <c r="G9" s="2"/>
      <c r="H9" s="2"/>
      <c r="I9" s="2"/>
      <c r="J9" s="2"/>
      <c r="K9" s="2"/>
      <c r="L9" s="2"/>
      <c r="M9" s="2"/>
      <c r="N9" s="2"/>
      <c r="O9" s="2"/>
      <c r="P9" s="2"/>
      <c r="Q9" s="2"/>
      <c r="R9" s="2"/>
      <c r="S9" s="2"/>
      <c r="T9" s="2"/>
      <c r="U9" s="2"/>
      <c r="V9" s="2"/>
      <c r="W9" s="206"/>
    </row>
    <row r="10" spans="2:31" ht="15" customHeight="1" thickBot="1" x14ac:dyDescent="0.3">
      <c r="B10" s="194"/>
      <c r="C10" s="564" t="s">
        <v>1360</v>
      </c>
      <c r="D10" s="565"/>
      <c r="E10" s="565"/>
      <c r="F10" s="565"/>
      <c r="G10" s="565"/>
      <c r="H10" s="565"/>
      <c r="I10" s="565"/>
      <c r="J10" s="566"/>
      <c r="K10" s="81"/>
      <c r="L10" s="81"/>
      <c r="M10" s="81"/>
      <c r="N10" s="81"/>
      <c r="O10" s="81"/>
      <c r="P10" s="81"/>
      <c r="Q10" s="81"/>
      <c r="R10" s="81"/>
      <c r="S10" s="81"/>
      <c r="T10" s="81"/>
      <c r="U10" s="81"/>
      <c r="V10" s="81"/>
      <c r="W10" s="190"/>
      <c r="X10" s="81"/>
    </row>
    <row r="11" spans="2:31" ht="5.0999999999999996" customHeight="1" thickBot="1" x14ac:dyDescent="0.3">
      <c r="B11" s="194"/>
      <c r="C11" s="81"/>
      <c r="D11" s="81"/>
      <c r="E11" s="81"/>
      <c r="F11" s="81"/>
      <c r="G11" s="81"/>
      <c r="H11" s="81"/>
      <c r="I11" s="81"/>
      <c r="J11" s="81"/>
      <c r="K11" s="81"/>
      <c r="L11" s="81"/>
      <c r="M11" s="81"/>
      <c r="N11" s="81"/>
      <c r="O11" s="81"/>
      <c r="P11" s="81"/>
      <c r="Q11" s="81"/>
      <c r="R11" s="81"/>
      <c r="S11" s="81"/>
      <c r="T11" s="81"/>
      <c r="U11" s="81"/>
      <c r="V11" s="81"/>
      <c r="W11" s="190"/>
      <c r="X11" s="81"/>
    </row>
    <row r="12" spans="2:31" ht="30" customHeight="1" thickBot="1" x14ac:dyDescent="0.3">
      <c r="B12" s="194"/>
      <c r="C12" s="550" t="s">
        <v>1621</v>
      </c>
      <c r="D12" s="551"/>
      <c r="E12" s="551"/>
      <c r="F12" s="551"/>
      <c r="G12" s="552"/>
      <c r="H12" s="553">
        <f>+'2.1. Inscripción'!G8</f>
        <v>0</v>
      </c>
      <c r="I12" s="554"/>
      <c r="J12" s="554"/>
      <c r="K12" s="554"/>
      <c r="L12" s="555"/>
      <c r="M12" s="81"/>
      <c r="N12" s="599" t="s">
        <v>1622</v>
      </c>
      <c r="O12" s="600"/>
      <c r="P12" s="601"/>
      <c r="Q12" s="602">
        <f>+'2.1. Inscripción'!$U$10</f>
        <v>0</v>
      </c>
      <c r="R12" s="603"/>
      <c r="S12" s="603"/>
      <c r="T12" s="603"/>
      <c r="U12" s="603"/>
      <c r="V12" s="604"/>
      <c r="W12" s="190"/>
      <c r="X12" s="81"/>
      <c r="AB12" s="81"/>
      <c r="AC12" s="81"/>
      <c r="AD12" s="81"/>
      <c r="AE12" s="84"/>
    </row>
    <row r="13" spans="2:31" ht="5.0999999999999996" customHeight="1" thickBot="1" x14ac:dyDescent="0.3">
      <c r="B13" s="189"/>
      <c r="C13" s="81"/>
      <c r="D13" s="81"/>
      <c r="E13" s="81"/>
      <c r="F13" s="81"/>
      <c r="G13" s="81"/>
      <c r="H13" s="81"/>
      <c r="I13" s="81"/>
      <c r="J13" s="81"/>
      <c r="K13" s="81"/>
      <c r="L13" s="81"/>
      <c r="M13" s="81"/>
      <c r="N13" s="81"/>
      <c r="O13" s="81"/>
      <c r="P13" s="81"/>
      <c r="Q13" s="81"/>
      <c r="R13" s="81"/>
      <c r="S13" s="81"/>
      <c r="T13" s="81"/>
      <c r="U13" s="81"/>
      <c r="V13" s="81"/>
      <c r="W13" s="190"/>
      <c r="X13" s="81"/>
      <c r="Y13" s="81"/>
      <c r="Z13" s="81"/>
      <c r="AA13" s="81"/>
      <c r="AB13" s="81"/>
      <c r="AC13" s="81"/>
      <c r="AD13" s="81"/>
      <c r="AE13" s="84"/>
    </row>
    <row r="14" spans="2:31" ht="60" customHeight="1" thickBot="1" x14ac:dyDescent="0.3">
      <c r="B14" s="194"/>
      <c r="C14" s="550" t="s">
        <v>1623</v>
      </c>
      <c r="D14" s="551"/>
      <c r="E14" s="551"/>
      <c r="F14" s="551"/>
      <c r="G14" s="552"/>
      <c r="H14" s="563"/>
      <c r="I14" s="560"/>
      <c r="J14" s="560"/>
      <c r="K14" s="560"/>
      <c r="L14" s="561"/>
      <c r="M14" s="81"/>
      <c r="N14" s="599" t="s">
        <v>63</v>
      </c>
      <c r="O14" s="600"/>
      <c r="P14" s="601"/>
      <c r="Q14" s="556" t="e">
        <f>VLOOKUP($H$14,Listas!$S$2:$T$8,2)</f>
        <v>#N/A</v>
      </c>
      <c r="R14" s="557"/>
      <c r="S14" s="557"/>
      <c r="T14" s="557"/>
      <c r="U14" s="557"/>
      <c r="V14" s="558"/>
      <c r="W14" s="190"/>
      <c r="X14" s="81"/>
      <c r="AB14" s="81"/>
      <c r="AC14" s="81"/>
      <c r="AD14" s="81"/>
      <c r="AE14" s="84"/>
    </row>
    <row r="15" spans="2:31" ht="5.0999999999999996" customHeight="1" thickBot="1" x14ac:dyDescent="0.3">
      <c r="B15" s="189"/>
      <c r="C15" s="81"/>
      <c r="D15" s="81"/>
      <c r="E15" s="81"/>
      <c r="F15" s="81"/>
      <c r="G15" s="81"/>
      <c r="H15" s="81"/>
      <c r="I15" s="81"/>
      <c r="J15" s="81"/>
      <c r="K15" s="81"/>
      <c r="L15" s="81"/>
      <c r="M15" s="81"/>
      <c r="N15" s="81"/>
      <c r="O15" s="81"/>
      <c r="P15" s="81"/>
      <c r="Q15" s="81"/>
      <c r="R15" s="81"/>
      <c r="S15" s="81"/>
      <c r="T15" s="81"/>
      <c r="U15" s="81"/>
      <c r="V15" s="81"/>
      <c r="W15" s="190"/>
      <c r="X15" s="81"/>
      <c r="Y15" s="81"/>
      <c r="Z15" s="81"/>
      <c r="AA15" s="81"/>
      <c r="AB15" s="81"/>
      <c r="AC15" s="81"/>
      <c r="AD15" s="81"/>
      <c r="AE15" s="84"/>
    </row>
    <row r="16" spans="2:31" ht="60" customHeight="1" thickBot="1" x14ac:dyDescent="0.3">
      <c r="B16" s="194"/>
      <c r="C16" s="550" t="s">
        <v>1624</v>
      </c>
      <c r="D16" s="551"/>
      <c r="E16" s="551"/>
      <c r="F16" s="551"/>
      <c r="G16" s="552"/>
      <c r="H16" s="570"/>
      <c r="I16" s="571"/>
      <c r="J16" s="571"/>
      <c r="K16" s="571"/>
      <c r="L16" s="572"/>
      <c r="M16" s="81"/>
      <c r="N16" s="599" t="s">
        <v>63</v>
      </c>
      <c r="O16" s="600"/>
      <c r="P16" s="601"/>
      <c r="Q16" s="556" t="s">
        <v>1614</v>
      </c>
      <c r="R16" s="557"/>
      <c r="S16" s="557"/>
      <c r="T16" s="557"/>
      <c r="U16" s="557"/>
      <c r="V16" s="558"/>
      <c r="W16" s="190"/>
      <c r="X16" s="81"/>
      <c r="AB16" s="81"/>
      <c r="AC16" s="81"/>
      <c r="AD16" s="81"/>
      <c r="AE16" s="84"/>
    </row>
    <row r="17" spans="2:31" ht="5.0999999999999996" customHeight="1" thickBot="1" x14ac:dyDescent="0.3">
      <c r="B17" s="194"/>
      <c r="C17" s="85"/>
      <c r="D17" s="85"/>
      <c r="E17" s="85"/>
      <c r="F17" s="85"/>
      <c r="G17" s="86"/>
      <c r="H17" s="86"/>
      <c r="I17" s="86"/>
      <c r="J17" s="86"/>
      <c r="K17" s="86"/>
      <c r="L17" s="86"/>
      <c r="M17" s="81"/>
      <c r="N17" s="87"/>
      <c r="O17" s="87"/>
      <c r="P17" s="87"/>
      <c r="Q17" s="86"/>
      <c r="R17" s="86"/>
      <c r="S17" s="86"/>
      <c r="T17" s="86"/>
      <c r="U17" s="86"/>
      <c r="V17" s="86"/>
      <c r="W17" s="190"/>
      <c r="X17" s="81"/>
      <c r="AB17" s="81"/>
      <c r="AC17" s="81"/>
      <c r="AD17" s="81"/>
      <c r="AE17" s="84"/>
    </row>
    <row r="18" spans="2:31" ht="30" customHeight="1" thickBot="1" x14ac:dyDescent="0.3">
      <c r="B18" s="189"/>
      <c r="C18" s="328" t="s">
        <v>1298</v>
      </c>
      <c r="D18" s="550">
        <f>+'2.1. Inscripción'!$G$39</f>
        <v>0</v>
      </c>
      <c r="E18" s="552"/>
      <c r="F18" s="415" t="s">
        <v>1361</v>
      </c>
      <c r="G18" s="417"/>
      <c r="H18" s="553">
        <f>+'2.1. Inscripción'!$O$39</f>
        <v>0</v>
      </c>
      <c r="I18" s="554"/>
      <c r="J18" s="554"/>
      <c r="K18" s="554"/>
      <c r="L18" s="555"/>
      <c r="M18" s="81"/>
      <c r="N18" s="81"/>
      <c r="O18" s="81"/>
      <c r="P18" s="81"/>
      <c r="Q18" s="81"/>
      <c r="R18" s="81"/>
      <c r="S18" s="81"/>
      <c r="T18" s="81"/>
      <c r="U18" s="81"/>
      <c r="V18" s="81"/>
      <c r="W18" s="190"/>
      <c r="X18" s="81"/>
      <c r="Y18" s="81"/>
      <c r="Z18" s="81"/>
      <c r="AA18" s="81"/>
      <c r="AB18" s="81"/>
      <c r="AC18" s="81"/>
      <c r="AD18" s="81"/>
      <c r="AE18" s="84"/>
    </row>
    <row r="19" spans="2:31" ht="5.0999999999999996" customHeight="1" thickBot="1" x14ac:dyDescent="0.3">
      <c r="B19" s="189"/>
      <c r="C19" s="81"/>
      <c r="D19" s="81"/>
      <c r="E19" s="81"/>
      <c r="F19" s="81"/>
      <c r="G19" s="81"/>
      <c r="H19" s="81"/>
      <c r="I19" s="81"/>
      <c r="J19" s="81"/>
      <c r="K19" s="81"/>
      <c r="L19" s="81"/>
      <c r="M19" s="81"/>
      <c r="N19" s="81"/>
      <c r="O19" s="81"/>
      <c r="P19" s="81"/>
      <c r="Q19" s="81"/>
      <c r="R19" s="81"/>
      <c r="S19" s="81"/>
      <c r="T19" s="81"/>
      <c r="U19" s="81"/>
      <c r="V19" s="81"/>
      <c r="W19" s="190"/>
      <c r="X19" s="81"/>
      <c r="Y19" s="81"/>
      <c r="Z19" s="81"/>
      <c r="AA19" s="81"/>
      <c r="AB19" s="81"/>
      <c r="AC19" s="81"/>
      <c r="AD19" s="81"/>
      <c r="AE19" s="84"/>
    </row>
    <row r="20" spans="2:31" ht="45" customHeight="1" thickBot="1" x14ac:dyDescent="0.3">
      <c r="B20" s="194"/>
      <c r="C20" s="550" t="s">
        <v>1625</v>
      </c>
      <c r="D20" s="551"/>
      <c r="E20" s="551"/>
      <c r="F20" s="552"/>
      <c r="G20" s="550" t="s">
        <v>1647</v>
      </c>
      <c r="H20" s="551"/>
      <c r="I20" s="562"/>
      <c r="J20" s="556" t="e">
        <f>+VLOOKUP($J22,Listas!$U$2:$AC$25,2)</f>
        <v>#N/A</v>
      </c>
      <c r="K20" s="557"/>
      <c r="L20" s="557"/>
      <c r="M20" s="558"/>
      <c r="N20" s="84"/>
      <c r="O20" s="550" t="s">
        <v>2182</v>
      </c>
      <c r="P20" s="551"/>
      <c r="Q20" s="552"/>
      <c r="R20" s="556" t="e">
        <f>+VLOOKUP($J22,Listas!$U$2:$AC$25,3)</f>
        <v>#N/A</v>
      </c>
      <c r="S20" s="557"/>
      <c r="T20" s="557"/>
      <c r="U20" s="557"/>
      <c r="V20" s="558"/>
      <c r="W20" s="190"/>
      <c r="X20" s="81"/>
      <c r="AB20" s="81"/>
      <c r="AC20" s="81"/>
      <c r="AD20" s="81"/>
      <c r="AE20" s="84"/>
    </row>
    <row r="21" spans="2:31" ht="5.0999999999999996" customHeight="1" thickBot="1" x14ac:dyDescent="0.3">
      <c r="B21" s="189"/>
      <c r="C21" s="81"/>
      <c r="D21" s="81"/>
      <c r="E21" s="81"/>
      <c r="F21" s="81"/>
      <c r="G21" s="81"/>
      <c r="H21" s="81"/>
      <c r="I21" s="81"/>
      <c r="J21" s="81"/>
      <c r="K21" s="81"/>
      <c r="L21" s="81"/>
      <c r="M21" s="81"/>
      <c r="N21" s="81"/>
      <c r="O21" s="81"/>
      <c r="P21" s="81"/>
      <c r="Q21" s="81"/>
      <c r="R21" s="81"/>
      <c r="S21" s="81"/>
      <c r="T21" s="81"/>
      <c r="U21" s="81"/>
      <c r="V21" s="81"/>
      <c r="W21" s="190"/>
      <c r="X21" s="81"/>
      <c r="Y21" s="81"/>
      <c r="Z21" s="81"/>
      <c r="AA21" s="81"/>
      <c r="AB21" s="81"/>
      <c r="AC21" s="81"/>
      <c r="AD21" s="81"/>
      <c r="AE21" s="84"/>
    </row>
    <row r="22" spans="2:31" ht="45" customHeight="1" thickBot="1" x14ac:dyDescent="0.3">
      <c r="B22" s="189"/>
      <c r="C22" s="81"/>
      <c r="D22" s="81"/>
      <c r="E22" s="81"/>
      <c r="F22" s="81"/>
      <c r="G22" s="550" t="s">
        <v>19</v>
      </c>
      <c r="H22" s="551"/>
      <c r="I22" s="562"/>
      <c r="J22" s="559"/>
      <c r="K22" s="560"/>
      <c r="L22" s="560"/>
      <c r="M22" s="561"/>
      <c r="N22" s="84"/>
      <c r="O22" s="550" t="s">
        <v>1629</v>
      </c>
      <c r="P22" s="551"/>
      <c r="Q22" s="562"/>
      <c r="R22" s="567"/>
      <c r="S22" s="568"/>
      <c r="T22" s="568"/>
      <c r="U22" s="568"/>
      <c r="V22" s="569"/>
      <c r="W22" s="190"/>
      <c r="X22" s="81"/>
      <c r="Y22" s="81"/>
      <c r="Z22" s="81"/>
      <c r="AA22" s="81"/>
      <c r="AB22" s="81"/>
      <c r="AC22" s="81"/>
      <c r="AD22" s="81"/>
      <c r="AE22" s="84"/>
    </row>
    <row r="23" spans="2:31" ht="5.0999999999999996" customHeight="1" thickBot="1" x14ac:dyDescent="0.3">
      <c r="B23" s="207"/>
      <c r="C23" s="191"/>
      <c r="D23" s="191"/>
      <c r="E23" s="191"/>
      <c r="F23" s="191"/>
      <c r="G23" s="191"/>
      <c r="H23" s="191"/>
      <c r="I23" s="191"/>
      <c r="J23" s="191"/>
      <c r="K23" s="191"/>
      <c r="L23" s="191"/>
      <c r="M23" s="191"/>
      <c r="N23" s="191"/>
      <c r="O23" s="191"/>
      <c r="P23" s="191"/>
      <c r="Q23" s="191"/>
      <c r="R23" s="208"/>
      <c r="S23" s="191"/>
      <c r="T23" s="191"/>
      <c r="U23" s="191"/>
      <c r="V23" s="191"/>
      <c r="W23" s="192"/>
      <c r="AB23" s="81"/>
      <c r="AC23" s="81"/>
      <c r="AD23" s="81"/>
      <c r="AE23" s="84"/>
    </row>
    <row r="24" spans="2:31" ht="5.0999999999999996" customHeight="1" thickBot="1" x14ac:dyDescent="0.3">
      <c r="B24" s="82"/>
      <c r="AB24" s="81"/>
      <c r="AC24" s="81"/>
      <c r="AD24" s="81"/>
      <c r="AE24" s="84"/>
    </row>
    <row r="25" spans="2:31" s="81" customFormat="1" ht="5.0999999999999996" customHeight="1" thickBot="1" x14ac:dyDescent="0.3">
      <c r="B25" s="193"/>
      <c r="C25" s="186"/>
      <c r="D25" s="186"/>
      <c r="E25" s="186"/>
      <c r="F25" s="186"/>
      <c r="G25" s="186"/>
      <c r="H25" s="186"/>
      <c r="I25" s="186"/>
      <c r="J25" s="186"/>
      <c r="K25" s="186"/>
      <c r="L25" s="186"/>
      <c r="M25" s="186"/>
      <c r="N25" s="186"/>
      <c r="O25" s="186"/>
      <c r="P25" s="186"/>
      <c r="Q25" s="186"/>
      <c r="R25" s="186"/>
      <c r="S25" s="186"/>
      <c r="T25" s="186"/>
      <c r="U25" s="186"/>
      <c r="V25" s="186"/>
      <c r="W25" s="187"/>
      <c r="AE25" s="84"/>
    </row>
    <row r="26" spans="2:31" s="81" customFormat="1" ht="15" customHeight="1" thickBot="1" x14ac:dyDescent="0.3">
      <c r="B26" s="194"/>
      <c r="C26" s="564" t="s">
        <v>1362</v>
      </c>
      <c r="D26" s="565"/>
      <c r="E26" s="565"/>
      <c r="F26" s="565"/>
      <c r="G26" s="565"/>
      <c r="H26" s="565"/>
      <c r="I26" s="565"/>
      <c r="J26" s="566"/>
      <c r="L26" s="547" t="s">
        <v>63</v>
      </c>
      <c r="M26" s="548"/>
      <c r="N26" s="548"/>
      <c r="O26" s="548"/>
      <c r="P26" s="548"/>
      <c r="Q26" s="548"/>
      <c r="R26" s="548"/>
      <c r="S26" s="548"/>
      <c r="T26" s="548"/>
      <c r="U26" s="548"/>
      <c r="V26" s="549"/>
      <c r="W26" s="190"/>
      <c r="Y26" s="81" t="e">
        <f>+Y28+Y30+Y32+Y34</f>
        <v>#VALUE!</v>
      </c>
      <c r="AE26" s="84"/>
    </row>
    <row r="27" spans="2:31" s="81" customFormat="1" ht="5.0999999999999996" customHeight="1" thickBot="1" x14ac:dyDescent="0.3">
      <c r="B27" s="194"/>
      <c r="W27" s="190"/>
      <c r="AE27" s="84"/>
    </row>
    <row r="28" spans="2:31" s="81" customFormat="1" ht="30" customHeight="1" thickBot="1" x14ac:dyDescent="0.3">
      <c r="B28" s="194"/>
      <c r="C28" s="550" t="s">
        <v>1626</v>
      </c>
      <c r="D28" s="551"/>
      <c r="E28" s="551"/>
      <c r="F28" s="551"/>
      <c r="G28" s="552"/>
      <c r="H28" s="556" t="str">
        <f>IF((OR('2.1. Inscripción'!F20="",'2.1. Inscripción'!F22="")),"Información incompleta en formato 2.1 Inscripción",(IF((AND(OR('2.1. Inscripción'!F20="a. SI",'2.1. Inscripción'!F20="c. No requiere"),'2.1. Inscripción'!F22="SI")),"Otras Etapas Empresariales",(IF((OR('2.1. Inscripción'!F20="b. No",'2.1. Inscripción'!F22="No")),"Idea","Error")))))</f>
        <v>Información incompleta en formato 2.1 Inscripción</v>
      </c>
      <c r="I28" s="557"/>
      <c r="J28" s="558"/>
      <c r="L28" s="573" t="b">
        <f>IF(H28="Idea","Remitir a unidad de emprendimiento vinculada al Nodo",IF(H28="Otras etapas empresariales","Continue con la siguiente pregunta"))</f>
        <v>0</v>
      </c>
      <c r="M28" s="574"/>
      <c r="N28" s="574"/>
      <c r="O28" s="574"/>
      <c r="P28" s="574"/>
      <c r="Q28" s="574"/>
      <c r="R28" s="574"/>
      <c r="S28" s="574"/>
      <c r="T28" s="574"/>
      <c r="U28" s="574"/>
      <c r="V28" s="575"/>
      <c r="W28" s="190"/>
      <c r="Y28" s="81" t="str">
        <f>IF(H28="Idea","0",IF(H28="Otras etapas empresariales","1",""))</f>
        <v/>
      </c>
      <c r="AE28" s="84"/>
    </row>
    <row r="29" spans="2:31" s="81" customFormat="1" ht="5.0999999999999996" customHeight="1" thickBot="1" x14ac:dyDescent="0.3">
      <c r="B29" s="194"/>
      <c r="W29" s="190"/>
      <c r="AE29" s="84"/>
    </row>
    <row r="30" spans="2:31" s="81" customFormat="1" ht="45" customHeight="1" thickBot="1" x14ac:dyDescent="0.3">
      <c r="B30" s="189"/>
      <c r="C30" s="550" t="s">
        <v>1627</v>
      </c>
      <c r="D30" s="551"/>
      <c r="E30" s="551"/>
      <c r="F30" s="551"/>
      <c r="G30" s="552"/>
      <c r="H30" s="563"/>
      <c r="I30" s="560"/>
      <c r="J30" s="561"/>
      <c r="K30" s="87"/>
      <c r="L30" s="544" t="str">
        <f>IF(H30="Autoconsumo o subsistencia","No puede ser considerado como un Negocio Verde. Vincule a otros procesos de la Autoridad Ambiental como buenas prácticas ambientales, o adaptación o mitigación al cambio climático",IF(H30="Comercialización","Continue con la siguiente pregunta",""))</f>
        <v/>
      </c>
      <c r="M30" s="545"/>
      <c r="N30" s="545"/>
      <c r="O30" s="545"/>
      <c r="P30" s="545"/>
      <c r="Q30" s="545"/>
      <c r="R30" s="545"/>
      <c r="S30" s="545"/>
      <c r="T30" s="545"/>
      <c r="U30" s="545"/>
      <c r="V30" s="546"/>
      <c r="W30" s="195"/>
      <c r="X30" s="87"/>
      <c r="Y30" s="87" t="str">
        <f>IF(H30="Autoconsumo o Subsistencia","0",IF(H30="Comercialización","1",""))</f>
        <v/>
      </c>
      <c r="Z30" s="87"/>
      <c r="AE30" s="84"/>
    </row>
    <row r="31" spans="2:31" ht="5.0999999999999996" customHeight="1" thickBot="1" x14ac:dyDescent="0.3">
      <c r="B31" s="189"/>
      <c r="C31" s="81"/>
      <c r="D31" s="81"/>
      <c r="E31" s="81"/>
      <c r="F31" s="81"/>
      <c r="G31" s="81"/>
      <c r="H31" s="81"/>
      <c r="I31" s="81"/>
      <c r="J31" s="81"/>
      <c r="K31" s="81"/>
      <c r="L31" s="81"/>
      <c r="M31" s="81"/>
      <c r="N31" s="81"/>
      <c r="O31" s="81"/>
      <c r="P31" s="81"/>
      <c r="Q31" s="81"/>
      <c r="R31" s="81"/>
      <c r="S31" s="81"/>
      <c r="T31" s="81"/>
      <c r="U31" s="81"/>
      <c r="V31" s="81"/>
      <c r="W31" s="190"/>
    </row>
    <row r="32" spans="2:31" ht="60" customHeight="1" thickBot="1" x14ac:dyDescent="0.3">
      <c r="B32" s="189"/>
      <c r="C32" s="550" t="s">
        <v>1648</v>
      </c>
      <c r="D32" s="551"/>
      <c r="E32" s="551"/>
      <c r="F32" s="551"/>
      <c r="G32" s="552"/>
      <c r="H32" s="553">
        <f>+'2.1. Inscripción'!F20</f>
        <v>0</v>
      </c>
      <c r="I32" s="554"/>
      <c r="J32" s="555"/>
      <c r="K32" s="81"/>
      <c r="L32" s="544" t="b">
        <f>IF(H32="a. SI","Continue con la siguiente pregunta",IF(H32="c. No requiere","Continue con la siguiente pregunta",IF(H32="b. NO","Remitir a entidades del Nodo relacionadas con procesos de fortalecimiento y formalización empresarial. 
En caso de que se trate de una comunidad étnica, tenga en cuenta las recomendaciones de la guía de enfoque étnico diferencial"))
)</f>
        <v>0</v>
      </c>
      <c r="M32" s="545"/>
      <c r="N32" s="545"/>
      <c r="O32" s="545"/>
      <c r="P32" s="545"/>
      <c r="Q32" s="545"/>
      <c r="R32" s="545"/>
      <c r="S32" s="545"/>
      <c r="T32" s="545"/>
      <c r="U32" s="545"/>
      <c r="V32" s="546"/>
      <c r="W32" s="190"/>
      <c r="Y32" s="82" t="str">
        <f>IF(H32="a. SI","1",IF(G32="b. NO","0",IF(H32="c. No requiere","1","")))</f>
        <v/>
      </c>
    </row>
    <row r="33" spans="1:31" ht="5.0999999999999996" customHeight="1" thickBot="1" x14ac:dyDescent="0.3">
      <c r="B33" s="189"/>
      <c r="C33" s="81"/>
      <c r="D33" s="81"/>
      <c r="E33" s="81"/>
      <c r="F33" s="81"/>
      <c r="G33" s="81"/>
      <c r="H33" s="81"/>
      <c r="I33" s="81"/>
      <c r="J33" s="81"/>
      <c r="K33" s="81"/>
      <c r="L33" s="81"/>
      <c r="M33" s="81"/>
      <c r="N33" s="186"/>
      <c r="O33" s="81"/>
      <c r="P33" s="81"/>
      <c r="Q33" s="81"/>
      <c r="R33" s="81"/>
      <c r="S33" s="81"/>
      <c r="T33" s="81"/>
      <c r="U33" s="81"/>
      <c r="V33" s="81"/>
      <c r="W33" s="190"/>
    </row>
    <row r="34" spans="1:31" ht="30" customHeight="1" thickBot="1" x14ac:dyDescent="0.3">
      <c r="B34" s="189"/>
      <c r="C34" s="550" t="s">
        <v>1628</v>
      </c>
      <c r="D34" s="551"/>
      <c r="E34" s="551"/>
      <c r="F34" s="551"/>
      <c r="G34" s="552"/>
      <c r="H34" s="553" t="e">
        <f>IF((R22-("31-03-"&amp;'2.1. Inscripción'!V20))&lt;364,"SI","NO")</f>
        <v>#VALUE!</v>
      </c>
      <c r="I34" s="554"/>
      <c r="J34" s="555"/>
      <c r="K34" s="81"/>
      <c r="L34" s="544" t="e">
        <f>IF(H34="SI","Continue con la siguiente pregunta",IF(H34="NO","Remitir a entidades del Nodo relacionadas con procesos de fortalecimiento y formalización empresarial",""))</f>
        <v>#VALUE!</v>
      </c>
      <c r="M34" s="545"/>
      <c r="N34" s="545"/>
      <c r="O34" s="545"/>
      <c r="P34" s="545"/>
      <c r="Q34" s="545"/>
      <c r="R34" s="545"/>
      <c r="S34" s="545"/>
      <c r="T34" s="545"/>
      <c r="U34" s="545"/>
      <c r="V34" s="546"/>
      <c r="W34" s="190"/>
      <c r="Y34" s="82" t="e">
        <f>IF(H34="SI","1",IF(H34="NO","0",""))</f>
        <v>#VALUE!</v>
      </c>
    </row>
    <row r="35" spans="1:31" ht="5.0999999999999996" customHeight="1" thickBot="1" x14ac:dyDescent="0.3">
      <c r="B35" s="189"/>
      <c r="C35" s="81"/>
      <c r="D35" s="81"/>
      <c r="E35" s="81"/>
      <c r="F35" s="81"/>
      <c r="G35" s="81"/>
      <c r="H35" s="81"/>
      <c r="I35" s="81"/>
      <c r="J35" s="81"/>
      <c r="K35" s="81"/>
      <c r="L35" s="81"/>
      <c r="M35" s="81"/>
      <c r="N35" s="81"/>
      <c r="O35" s="81"/>
      <c r="P35" s="81"/>
      <c r="Q35" s="81"/>
      <c r="R35" s="81"/>
      <c r="S35" s="81"/>
      <c r="T35" s="81"/>
      <c r="U35" s="81"/>
      <c r="V35" s="81"/>
      <c r="W35" s="190"/>
    </row>
    <row r="36" spans="1:31" ht="5.0999999999999996" customHeight="1" thickBot="1" x14ac:dyDescent="0.3">
      <c r="B36" s="290"/>
      <c r="C36" s="200"/>
      <c r="D36" s="200"/>
      <c r="E36" s="200"/>
      <c r="F36" s="200"/>
      <c r="G36" s="200"/>
      <c r="H36" s="200"/>
      <c r="I36" s="200"/>
      <c r="J36" s="200"/>
      <c r="K36" s="200"/>
      <c r="L36" s="200"/>
      <c r="M36" s="200"/>
      <c r="N36" s="200"/>
      <c r="O36" s="200"/>
      <c r="P36" s="200"/>
      <c r="Q36" s="200"/>
      <c r="R36" s="200"/>
      <c r="S36" s="200"/>
      <c r="T36" s="200"/>
      <c r="U36" s="200"/>
      <c r="V36" s="200"/>
      <c r="W36" s="289"/>
      <c r="X36" s="287"/>
      <c r="Y36" s="287"/>
      <c r="Z36" s="287"/>
      <c r="AA36" s="287"/>
      <c r="AB36" s="287"/>
      <c r="AC36" s="287"/>
      <c r="AD36" s="287"/>
      <c r="AE36" s="288"/>
    </row>
    <row r="37" spans="1:31" ht="5.0999999999999996" customHeight="1" thickBot="1" x14ac:dyDescent="0.3">
      <c r="B37" s="189"/>
      <c r="C37" s="81"/>
      <c r="D37" s="81"/>
      <c r="E37" s="81"/>
      <c r="F37" s="81"/>
      <c r="G37" s="81"/>
      <c r="H37" s="81"/>
      <c r="I37" s="81"/>
      <c r="J37" s="81"/>
      <c r="K37" s="81"/>
      <c r="L37" s="81"/>
      <c r="M37" s="81"/>
      <c r="N37" s="81"/>
      <c r="O37" s="81"/>
      <c r="P37" s="81"/>
      <c r="Q37" s="81"/>
      <c r="R37" s="81"/>
      <c r="S37" s="81"/>
      <c r="T37" s="81"/>
      <c r="U37" s="81"/>
      <c r="V37" s="81"/>
      <c r="W37" s="190"/>
    </row>
    <row r="38" spans="1:31" ht="15" customHeight="1" thickBot="1" x14ac:dyDescent="0.3">
      <c r="B38" s="189"/>
      <c r="C38" s="564" t="s">
        <v>1363</v>
      </c>
      <c r="D38" s="565"/>
      <c r="E38" s="565"/>
      <c r="F38" s="565"/>
      <c r="G38" s="565"/>
      <c r="H38" s="565"/>
      <c r="I38" s="565"/>
      <c r="J38" s="566"/>
      <c r="K38" s="81"/>
      <c r="L38" s="547" t="s">
        <v>63</v>
      </c>
      <c r="M38" s="548"/>
      <c r="N38" s="548"/>
      <c r="O38" s="548"/>
      <c r="P38" s="548"/>
      <c r="Q38" s="548"/>
      <c r="R38" s="548"/>
      <c r="S38" s="548"/>
      <c r="T38" s="548"/>
      <c r="U38" s="548"/>
      <c r="V38" s="549"/>
      <c r="W38" s="190"/>
      <c r="Y38" s="82" t="e">
        <f>+Y40+Y42+Y44+Y46</f>
        <v>#VALUE!</v>
      </c>
    </row>
    <row r="39" spans="1:31" ht="5.0999999999999996" customHeight="1" thickBot="1" x14ac:dyDescent="0.3">
      <c r="B39" s="189"/>
      <c r="C39" s="81"/>
      <c r="D39" s="81"/>
      <c r="E39" s="81"/>
      <c r="F39" s="81"/>
      <c r="G39" s="81"/>
      <c r="H39" s="81"/>
      <c r="I39" s="81"/>
      <c r="J39" s="81"/>
      <c r="K39" s="81"/>
      <c r="L39" s="81"/>
      <c r="M39" s="81"/>
      <c r="N39" s="81"/>
      <c r="O39" s="81"/>
      <c r="P39" s="81"/>
      <c r="Q39" s="81"/>
      <c r="R39" s="81"/>
      <c r="S39" s="81"/>
      <c r="T39" s="81"/>
      <c r="U39" s="81"/>
      <c r="V39" s="81"/>
      <c r="W39" s="190"/>
    </row>
    <row r="40" spans="1:31" ht="45" customHeight="1" thickBot="1" x14ac:dyDescent="0.3">
      <c r="B40" s="189"/>
      <c r="C40" s="550" t="s">
        <v>2107</v>
      </c>
      <c r="D40" s="551"/>
      <c r="E40" s="551"/>
      <c r="F40" s="551"/>
      <c r="G40" s="552"/>
      <c r="H40" s="553">
        <f>+'2.1. Inscripción'!F22</f>
        <v>0</v>
      </c>
      <c r="I40" s="554"/>
      <c r="J40" s="555"/>
      <c r="K40" s="81"/>
      <c r="L40" s="544" t="str">
        <f>IF(H40="SI","Continue con el punto 3.2.",IF(H40="NO","Remitir a entidades del Nodo relacionadas con procesos de fortalecimiento y formalización empresarial",""))</f>
        <v/>
      </c>
      <c r="M40" s="545"/>
      <c r="N40" s="545"/>
      <c r="O40" s="545"/>
      <c r="P40" s="545"/>
      <c r="Q40" s="545"/>
      <c r="R40" s="545"/>
      <c r="S40" s="545"/>
      <c r="T40" s="545"/>
      <c r="U40" s="545"/>
      <c r="V40" s="546"/>
      <c r="W40" s="190"/>
      <c r="Y40" s="82" t="str">
        <f>IF(H40="SI","1",IF(H40="NO","0",""))</f>
        <v/>
      </c>
    </row>
    <row r="41" spans="1:31" ht="5.0999999999999996" customHeight="1" thickBot="1" x14ac:dyDescent="0.3">
      <c r="B41" s="189"/>
      <c r="C41" s="81"/>
      <c r="D41" s="81"/>
      <c r="E41" s="81"/>
      <c r="F41" s="81"/>
      <c r="G41" s="81"/>
      <c r="H41" s="81"/>
      <c r="I41" s="81"/>
      <c r="J41" s="81"/>
      <c r="K41" s="81"/>
      <c r="L41" s="81"/>
      <c r="M41" s="81"/>
      <c r="N41" s="81"/>
      <c r="O41" s="81"/>
      <c r="P41" s="81"/>
      <c r="Q41" s="81"/>
      <c r="R41" s="81"/>
      <c r="S41" s="81"/>
      <c r="T41" s="81"/>
      <c r="U41" s="81"/>
      <c r="V41" s="81"/>
      <c r="W41" s="190"/>
    </row>
    <row r="42" spans="1:31" ht="45" customHeight="1" thickBot="1" x14ac:dyDescent="0.3">
      <c r="B42" s="189"/>
      <c r="C42" s="550" t="s">
        <v>2108</v>
      </c>
      <c r="D42" s="551"/>
      <c r="E42" s="551"/>
      <c r="F42" s="551"/>
      <c r="G42" s="552"/>
      <c r="H42" s="570"/>
      <c r="I42" s="571"/>
      <c r="J42" s="572"/>
      <c r="K42" s="81"/>
      <c r="L42" s="544" t="b">
        <f>IF(H42="a. SI","Continue con el punto 3.3.",IF(H42="b. NO","Remitir a entidades del Nodo relacionadas con procesos de fortalecimiento y formalización empresarial",IF(H42="c. No Requiere","Continue con el punto 3.3.""")))</f>
        <v>0</v>
      </c>
      <c r="M42" s="545"/>
      <c r="N42" s="545"/>
      <c r="O42" s="545"/>
      <c r="P42" s="545"/>
      <c r="Q42" s="545"/>
      <c r="R42" s="545"/>
      <c r="S42" s="545"/>
      <c r="T42" s="545"/>
      <c r="U42" s="545"/>
      <c r="V42" s="546"/>
      <c r="W42" s="190"/>
      <c r="Y42" s="82" t="str">
        <f>IF(H42="a. SI","1",IF(H42="c. No requiere","1",IF(H42="b. NO","0","")))</f>
        <v/>
      </c>
    </row>
    <row r="43" spans="1:31" ht="5.0999999999999996" customHeight="1" thickBot="1" x14ac:dyDescent="0.3">
      <c r="B43" s="189"/>
      <c r="C43" s="81"/>
      <c r="D43" s="81"/>
      <c r="E43" s="81"/>
      <c r="F43" s="81"/>
      <c r="G43" s="81"/>
      <c r="H43" s="81"/>
      <c r="I43" s="81"/>
      <c r="J43" s="81"/>
      <c r="K43" s="81"/>
      <c r="L43" s="81"/>
      <c r="M43" s="81"/>
      <c r="N43" s="81"/>
      <c r="O43" s="81"/>
      <c r="P43" s="81"/>
      <c r="Q43" s="81"/>
      <c r="R43" s="81"/>
      <c r="S43" s="81"/>
      <c r="T43" s="81"/>
      <c r="U43" s="81"/>
      <c r="V43" s="81"/>
      <c r="W43" s="190"/>
    </row>
    <row r="44" spans="1:31" ht="75" customHeight="1" thickBot="1" x14ac:dyDescent="0.3">
      <c r="B44" s="189"/>
      <c r="C44" s="328" t="s">
        <v>2117</v>
      </c>
      <c r="D44" s="550" t="e">
        <f>+VLOOKUP($J$22,Listas!$U$2:$AB$25,4)</f>
        <v>#N/A</v>
      </c>
      <c r="E44" s="551"/>
      <c r="F44" s="551"/>
      <c r="G44" s="551"/>
      <c r="H44" s="552"/>
      <c r="I44" s="570"/>
      <c r="J44" s="572"/>
      <c r="K44" s="81"/>
      <c r="L44" s="415" t="b">
        <f>IF(I44="a. SI",VLOOKUP($J$22,Listas!U2:AA25,5),IF(I44="b. NO",VLOOKUP($J$22,Listas!U2:AA25,6),IF(I44="c. No requiere",VLOOKUP($J$22,Listas!U2:AA25,7))))</f>
        <v>0</v>
      </c>
      <c r="M44" s="416"/>
      <c r="N44" s="416"/>
      <c r="O44" s="416"/>
      <c r="P44" s="416"/>
      <c r="Q44" s="417"/>
      <c r="R44" s="545"/>
      <c r="S44" s="545"/>
      <c r="T44" s="545"/>
      <c r="U44" s="545"/>
      <c r="V44" s="546"/>
      <c r="W44" s="190"/>
      <c r="Y44" s="82" t="str">
        <f>IF(I44="a. SI","1",IF(I44="b. NO","0",IF(I44="c. No requiere","1","")))</f>
        <v/>
      </c>
      <c r="AE44" s="38"/>
    </row>
    <row r="45" spans="1:31" ht="5.0999999999999996" customHeight="1" thickBot="1" x14ac:dyDescent="0.3">
      <c r="B45" s="189"/>
      <c r="C45" s="81"/>
      <c r="D45" s="81"/>
      <c r="E45" s="81"/>
      <c r="F45" s="81"/>
      <c r="G45" s="81"/>
      <c r="H45" s="81"/>
      <c r="I45" s="81"/>
      <c r="J45" s="81"/>
      <c r="K45" s="81"/>
      <c r="L45" s="81"/>
      <c r="M45" s="81"/>
      <c r="N45" s="81"/>
      <c r="O45" s="81"/>
      <c r="P45" s="81"/>
      <c r="Q45" s="81"/>
      <c r="R45" s="81"/>
      <c r="S45" s="81"/>
      <c r="T45" s="81"/>
      <c r="U45" s="81"/>
      <c r="V45" s="81"/>
      <c r="W45" s="190"/>
    </row>
    <row r="46" spans="1:31" ht="45" customHeight="1" thickBot="1" x14ac:dyDescent="0.3">
      <c r="B46" s="189"/>
      <c r="C46" s="550" t="s">
        <v>2121</v>
      </c>
      <c r="D46" s="551"/>
      <c r="E46" s="551"/>
      <c r="F46" s="551"/>
      <c r="G46" s="552"/>
      <c r="H46" s="570"/>
      <c r="I46" s="571"/>
      <c r="J46" s="572"/>
      <c r="K46" s="81"/>
      <c r="L46" s="544" t="str">
        <f>IF(H46="SI","Continue con el punto 4.",IF(H46="NO","Es importante que el empresario tenga claridad sobre sus buenas prácticas económicas. Remitir a entidades del Nodo relacionadas con procesos de fortalecimiento y formalización empresarial",""))</f>
        <v/>
      </c>
      <c r="M46" s="545"/>
      <c r="N46" s="545"/>
      <c r="O46" s="545"/>
      <c r="P46" s="545"/>
      <c r="Q46" s="545"/>
      <c r="R46" s="545"/>
      <c r="S46" s="545"/>
      <c r="T46" s="545"/>
      <c r="U46" s="545"/>
      <c r="V46" s="546"/>
      <c r="W46" s="190"/>
      <c r="Y46" s="82" t="str">
        <f>IF(H46="SI","1",IF(H46="NO","0",""))</f>
        <v/>
      </c>
    </row>
    <row r="47" spans="1:31" ht="5.0999999999999996" customHeight="1" thickBot="1" x14ac:dyDescent="0.3">
      <c r="B47" s="189"/>
      <c r="C47" s="81"/>
      <c r="D47" s="81"/>
      <c r="E47" s="81"/>
      <c r="F47" s="81"/>
      <c r="G47" s="81"/>
      <c r="H47" s="81"/>
      <c r="I47" s="81"/>
      <c r="J47" s="81"/>
      <c r="K47" s="81"/>
      <c r="L47" s="81"/>
      <c r="M47" s="81"/>
      <c r="N47" s="81"/>
      <c r="O47" s="81"/>
      <c r="P47" s="81"/>
      <c r="Q47" s="81"/>
      <c r="R47" s="81"/>
      <c r="S47" s="81"/>
      <c r="T47" s="81"/>
      <c r="U47" s="81"/>
      <c r="V47" s="81"/>
      <c r="W47" s="190"/>
    </row>
    <row r="48" spans="1:31" ht="5.0999999999999996" customHeight="1" thickBot="1" x14ac:dyDescent="0.3">
      <c r="A48" s="292"/>
      <c r="B48" s="291"/>
      <c r="C48" s="200"/>
      <c r="D48" s="200"/>
      <c r="E48" s="200"/>
      <c r="F48" s="200"/>
      <c r="G48" s="200"/>
      <c r="H48" s="200"/>
      <c r="I48" s="200"/>
      <c r="J48" s="200"/>
      <c r="K48" s="200"/>
      <c r="L48" s="200"/>
      <c r="M48" s="200"/>
      <c r="N48" s="200"/>
      <c r="O48" s="200"/>
      <c r="P48" s="200"/>
      <c r="Q48" s="200"/>
      <c r="R48" s="200"/>
      <c r="S48" s="200"/>
      <c r="T48" s="200"/>
      <c r="U48" s="200"/>
      <c r="V48" s="200"/>
      <c r="W48" s="289"/>
    </row>
    <row r="49" spans="2:42" ht="5.0999999999999996" customHeight="1" thickBot="1" x14ac:dyDescent="0.3">
      <c r="B49" s="189"/>
      <c r="C49" s="81"/>
      <c r="D49" s="81"/>
      <c r="E49" s="81"/>
      <c r="F49" s="81"/>
      <c r="G49" s="81"/>
      <c r="H49" s="81"/>
      <c r="I49" s="81"/>
      <c r="J49" s="81"/>
      <c r="K49" s="81"/>
      <c r="L49" s="81"/>
      <c r="M49" s="81"/>
      <c r="N49" s="81"/>
      <c r="O49" s="81"/>
      <c r="P49" s="81"/>
      <c r="Q49" s="81"/>
      <c r="R49" s="81"/>
      <c r="S49" s="81"/>
      <c r="T49" s="81"/>
      <c r="U49" s="81"/>
      <c r="V49" s="81"/>
      <c r="W49" s="190"/>
    </row>
    <row r="50" spans="2:42" ht="15" customHeight="1" thickBot="1" x14ac:dyDescent="0.3">
      <c r="B50" s="189"/>
      <c r="C50" s="564" t="s">
        <v>1364</v>
      </c>
      <c r="D50" s="565"/>
      <c r="E50" s="565"/>
      <c r="F50" s="565"/>
      <c r="G50" s="565"/>
      <c r="H50" s="565"/>
      <c r="I50" s="565"/>
      <c r="J50" s="566"/>
      <c r="K50" s="81"/>
      <c r="L50" s="547" t="s">
        <v>1172</v>
      </c>
      <c r="M50" s="548"/>
      <c r="N50" s="548"/>
      <c r="O50" s="548"/>
      <c r="P50" s="548"/>
      <c r="Q50" s="548"/>
      <c r="R50" s="548"/>
      <c r="S50" s="548"/>
      <c r="T50" s="548"/>
      <c r="U50" s="548"/>
      <c r="V50" s="549"/>
      <c r="W50" s="190"/>
    </row>
    <row r="51" spans="2:42" ht="5.0999999999999996" customHeight="1" thickBot="1" x14ac:dyDescent="0.3">
      <c r="B51" s="189"/>
      <c r="C51" s="81"/>
      <c r="D51" s="81"/>
      <c r="E51" s="81"/>
      <c r="F51" s="81"/>
      <c r="G51" s="81"/>
      <c r="H51" s="81"/>
      <c r="I51" s="81"/>
      <c r="J51" s="81"/>
      <c r="K51" s="81"/>
      <c r="L51" s="81"/>
      <c r="M51" s="81"/>
      <c r="N51" s="81"/>
      <c r="O51" s="81"/>
      <c r="P51" s="81"/>
      <c r="Q51" s="81"/>
      <c r="R51" s="81"/>
      <c r="S51" s="81"/>
      <c r="T51" s="81"/>
      <c r="U51" s="81"/>
      <c r="V51" s="81"/>
      <c r="W51" s="190"/>
    </row>
    <row r="52" spans="2:42" ht="15" customHeight="1" thickBot="1" x14ac:dyDescent="0.3">
      <c r="B52" s="189"/>
      <c r="C52" s="564" t="s">
        <v>1630</v>
      </c>
      <c r="D52" s="565"/>
      <c r="E52" s="565"/>
      <c r="F52" s="565"/>
      <c r="G52" s="565"/>
      <c r="H52" s="565"/>
      <c r="I52" s="565"/>
      <c r="J52" s="566"/>
      <c r="K52" s="81"/>
      <c r="L52" s="547" t="s">
        <v>63</v>
      </c>
      <c r="M52" s="548"/>
      <c r="N52" s="548"/>
      <c r="O52" s="548"/>
      <c r="P52" s="548"/>
      <c r="Q52" s="548"/>
      <c r="R52" s="548"/>
      <c r="S52" s="548"/>
      <c r="T52" s="548"/>
      <c r="U52" s="548"/>
      <c r="V52" s="549"/>
      <c r="W52" s="190"/>
      <c r="Y52" s="82">
        <f>+Y54+Y56+Y58+Y60</f>
        <v>0</v>
      </c>
      <c r="AA52" s="82" t="str">
        <f>IF(Y52&lt;3,"Cumple",IF(Y52=3,"Acompañe en la expedición de los respectivos permisos",IF(Y52&gt;=4,"No puede ser considerado como un Negocio Verde")))</f>
        <v>Cumple</v>
      </c>
      <c r="AP52" s="91"/>
    </row>
    <row r="53" spans="2:42" ht="5.0999999999999996" customHeight="1" thickBot="1" x14ac:dyDescent="0.3">
      <c r="B53" s="189"/>
      <c r="C53" s="81"/>
      <c r="D53" s="81"/>
      <c r="E53" s="81"/>
      <c r="F53" s="81"/>
      <c r="G53" s="81"/>
      <c r="H53" s="81"/>
      <c r="I53" s="81"/>
      <c r="J53" s="81"/>
      <c r="K53" s="81"/>
      <c r="L53" s="81"/>
      <c r="M53" s="81"/>
      <c r="N53" s="81"/>
      <c r="O53" s="81"/>
      <c r="P53" s="81"/>
      <c r="Q53" s="81"/>
      <c r="R53" s="81"/>
      <c r="S53" s="81"/>
      <c r="T53" s="81"/>
      <c r="U53" s="81"/>
      <c r="V53" s="81"/>
      <c r="W53" s="190"/>
    </row>
    <row r="54" spans="2:42" ht="60" customHeight="1" thickBot="1" x14ac:dyDescent="0.3">
      <c r="B54" s="189"/>
      <c r="C54" s="550" t="s">
        <v>1632</v>
      </c>
      <c r="D54" s="551"/>
      <c r="E54" s="551"/>
      <c r="F54" s="551"/>
      <c r="G54" s="552"/>
      <c r="H54" s="553">
        <f>+'2.1. Inscripción'!H68</f>
        <v>0</v>
      </c>
      <c r="I54" s="554"/>
      <c r="J54" s="555"/>
      <c r="K54" s="81"/>
      <c r="L54" s="550" t="str">
        <f>IF(H54="SI","Nombre científico de la especie.
Continue con el punto B",IF(H54="NO","Continue con el punto 4.2.",""))</f>
        <v/>
      </c>
      <c r="M54" s="551"/>
      <c r="N54" s="552"/>
      <c r="O54" s="563"/>
      <c r="P54" s="560"/>
      <c r="Q54" s="560"/>
      <c r="R54" s="560"/>
      <c r="S54" s="560"/>
      <c r="T54" s="560"/>
      <c r="U54" s="560"/>
      <c r="V54" s="561"/>
      <c r="W54" s="190"/>
      <c r="Y54" s="82" t="b">
        <f>IF(H54="NO","0",IF(H54="SI","1"))</f>
        <v>0</v>
      </c>
    </row>
    <row r="55" spans="2:42" s="93" customFormat="1" ht="5.0999999999999996" customHeight="1" thickBot="1" x14ac:dyDescent="0.3">
      <c r="B55" s="196"/>
      <c r="C55" s="92"/>
      <c r="D55" s="92"/>
      <c r="E55" s="92"/>
      <c r="F55" s="92"/>
      <c r="G55" s="92"/>
      <c r="H55" s="92" t="b">
        <f>IF(H54="SI","Pregunta",IF(H54="NO","NA"))</f>
        <v>0</v>
      </c>
      <c r="I55" s="92" t="str">
        <f>IF(AND(H54="NO",H56="SI"),"SI",IF(AND(H54="NO",H56="NO"),"NO",IF(AND(H54="SI",H56="No aplica"),"No aplica","Error")))</f>
        <v>Error</v>
      </c>
      <c r="J55" s="92"/>
      <c r="K55" s="92"/>
      <c r="L55" s="92"/>
      <c r="M55" s="92"/>
      <c r="N55" s="92"/>
      <c r="O55" s="92"/>
      <c r="P55" s="92"/>
      <c r="Q55" s="92"/>
      <c r="R55" s="92"/>
      <c r="S55" s="92"/>
      <c r="T55" s="92"/>
      <c r="U55" s="92"/>
      <c r="V55" s="92"/>
      <c r="W55" s="197"/>
      <c r="AE55" s="94"/>
    </row>
    <row r="56" spans="2:42" ht="60" customHeight="1" thickBot="1" x14ac:dyDescent="0.3">
      <c r="B56" s="189"/>
      <c r="C56" s="550" t="s">
        <v>1633</v>
      </c>
      <c r="D56" s="551"/>
      <c r="E56" s="551"/>
      <c r="F56" s="551"/>
      <c r="G56" s="552"/>
      <c r="H56" s="570"/>
      <c r="I56" s="571"/>
      <c r="J56" s="572"/>
      <c r="K56" s="81"/>
      <c r="L56" s="544" t="str">
        <f>IF(H56="SI","Para poder ser considerado como un Negocio Verde, debe tener levantamiento de la veda, de lo contrario No puede ser considerado como un Negocio Verde",IF(H56="NO","Continue con el punto C",""))</f>
        <v/>
      </c>
      <c r="M56" s="545"/>
      <c r="N56" s="545"/>
      <c r="O56" s="545"/>
      <c r="P56" s="545"/>
      <c r="Q56" s="545"/>
      <c r="R56" s="545"/>
      <c r="S56" s="545"/>
      <c r="T56" s="545"/>
      <c r="U56" s="545"/>
      <c r="V56" s="546"/>
      <c r="W56" s="190"/>
      <c r="Y56" s="82" t="b">
        <f>IF(H56="NO","0",IF(H56="SI","3",IF(H56="No aplica","0")))</f>
        <v>0</v>
      </c>
    </row>
    <row r="57" spans="2:42" ht="5.0999999999999996" customHeight="1" thickBot="1" x14ac:dyDescent="0.3">
      <c r="B57" s="189"/>
      <c r="C57" s="81"/>
      <c r="D57" s="81"/>
      <c r="E57" s="81"/>
      <c r="F57" s="81"/>
      <c r="G57" s="81"/>
      <c r="H57" s="95"/>
      <c r="I57" s="81"/>
      <c r="J57" s="81"/>
      <c r="K57" s="81"/>
      <c r="L57" s="81"/>
      <c r="M57" s="81"/>
      <c r="N57" s="81"/>
      <c r="O57" s="81"/>
      <c r="P57" s="81"/>
      <c r="Q57" s="81"/>
      <c r="R57" s="81"/>
      <c r="S57" s="81"/>
      <c r="T57" s="81"/>
      <c r="U57" s="81"/>
      <c r="V57" s="81"/>
      <c r="W57" s="190"/>
    </row>
    <row r="58" spans="2:42" ht="60" customHeight="1" thickBot="1" x14ac:dyDescent="0.3">
      <c r="B58" s="189"/>
      <c r="C58" s="550" t="s">
        <v>1634</v>
      </c>
      <c r="D58" s="551"/>
      <c r="E58" s="551"/>
      <c r="F58" s="551"/>
      <c r="G58" s="552"/>
      <c r="H58" s="570"/>
      <c r="I58" s="571"/>
      <c r="J58" s="572"/>
      <c r="K58" s="81"/>
      <c r="L58" s="544" t="str">
        <f>IF(H58="SI","Continue con el punto D.",IF(H58="NO","Continue con el punto 4.2.",""))</f>
        <v/>
      </c>
      <c r="M58" s="545"/>
      <c r="N58" s="545"/>
      <c r="O58" s="545"/>
      <c r="P58" s="545"/>
      <c r="Q58" s="545"/>
      <c r="R58" s="545"/>
      <c r="S58" s="545"/>
      <c r="T58" s="545"/>
      <c r="U58" s="545"/>
      <c r="V58" s="546"/>
      <c r="W58" s="190"/>
      <c r="Y58" s="82" t="b">
        <f>IF(H58="NO","0",IF(H58="SI","1",IF(H58="No aplica","0")))</f>
        <v>0</v>
      </c>
    </row>
    <row r="59" spans="2:42" ht="5.0999999999999996" customHeight="1" thickBot="1" x14ac:dyDescent="0.3">
      <c r="B59" s="189"/>
      <c r="C59" s="81"/>
      <c r="D59" s="81"/>
      <c r="E59" s="81"/>
      <c r="F59" s="81"/>
      <c r="G59" s="81"/>
      <c r="H59" s="95"/>
      <c r="I59" s="81"/>
      <c r="J59" s="81"/>
      <c r="K59" s="81"/>
      <c r="L59" s="81"/>
      <c r="M59" s="81"/>
      <c r="N59" s="81"/>
      <c r="O59" s="81"/>
      <c r="P59" s="81"/>
      <c r="Q59" s="81"/>
      <c r="R59" s="81"/>
      <c r="S59" s="81"/>
      <c r="T59" s="81"/>
      <c r="U59" s="81"/>
      <c r="V59" s="81"/>
      <c r="W59" s="190"/>
    </row>
    <row r="60" spans="2:42" ht="60" customHeight="1" thickBot="1" x14ac:dyDescent="0.3">
      <c r="B60" s="189"/>
      <c r="C60" s="550" t="s">
        <v>2180</v>
      </c>
      <c r="D60" s="551"/>
      <c r="E60" s="551"/>
      <c r="F60" s="551"/>
      <c r="G60" s="552"/>
      <c r="H60" s="570"/>
      <c r="I60" s="571"/>
      <c r="J60" s="572"/>
      <c r="K60" s="81"/>
      <c r="L60" s="544" t="str">
        <f>IF(H60="SI","Continue con el punto 4.2.",IF(H60="NO","Acompañe al empresario en el proceso de solicitud del repectivo permiso, autorización o licencia",""))</f>
        <v/>
      </c>
      <c r="M60" s="545"/>
      <c r="N60" s="545"/>
      <c r="O60" s="545"/>
      <c r="P60" s="545"/>
      <c r="Q60" s="545"/>
      <c r="R60" s="545"/>
      <c r="S60" s="545"/>
      <c r="T60" s="545"/>
      <c r="U60" s="545"/>
      <c r="V60" s="546"/>
      <c r="W60" s="190"/>
      <c r="Y60" s="82" t="b">
        <f>IF(H60="NO","1",IF(H60="SI","0",IF(H60="No aplica","0")))</f>
        <v>0</v>
      </c>
    </row>
    <row r="61" spans="2:42" ht="5.0999999999999996" customHeight="1" thickBot="1" x14ac:dyDescent="0.3">
      <c r="B61" s="189"/>
      <c r="C61" s="81"/>
      <c r="D61" s="81"/>
      <c r="E61" s="81"/>
      <c r="F61" s="81"/>
      <c r="G61" s="81"/>
      <c r="H61" s="81"/>
      <c r="I61" s="81"/>
      <c r="J61" s="81"/>
      <c r="K61" s="81"/>
      <c r="L61" s="81"/>
      <c r="M61" s="81"/>
      <c r="N61" s="81"/>
      <c r="O61" s="81"/>
      <c r="P61" s="81"/>
      <c r="Q61" s="81"/>
      <c r="R61" s="81"/>
      <c r="S61" s="81"/>
      <c r="T61" s="81"/>
      <c r="U61" s="81"/>
      <c r="V61" s="81"/>
      <c r="W61" s="190"/>
    </row>
    <row r="62" spans="2:42" ht="15" customHeight="1" thickBot="1" x14ac:dyDescent="0.3">
      <c r="B62" s="189"/>
      <c r="C62" s="564" t="s">
        <v>1631</v>
      </c>
      <c r="D62" s="565"/>
      <c r="E62" s="565"/>
      <c r="F62" s="565"/>
      <c r="G62" s="565"/>
      <c r="H62" s="565"/>
      <c r="I62" s="565"/>
      <c r="J62" s="566"/>
      <c r="K62" s="81"/>
      <c r="L62" s="547" t="s">
        <v>1137</v>
      </c>
      <c r="M62" s="548"/>
      <c r="N62" s="548"/>
      <c r="O62" s="548"/>
      <c r="P62" s="548"/>
      <c r="Q62" s="548"/>
      <c r="R62" s="548"/>
      <c r="S62" s="548"/>
      <c r="T62" s="548"/>
      <c r="U62" s="548"/>
      <c r="V62" s="549"/>
      <c r="W62" s="190"/>
      <c r="Y62" s="82">
        <f>+Y64+Y66+Y68</f>
        <v>0</v>
      </c>
      <c r="AA62" s="82" t="b">
        <f>IF(Y62=1,"Cumple",IF(Y62&gt;=2,"No puede ser considerado como un Negocio Verde"))</f>
        <v>0</v>
      </c>
    </row>
    <row r="63" spans="2:42" ht="5.0999999999999996" customHeight="1" thickBot="1" x14ac:dyDescent="0.3">
      <c r="B63" s="189"/>
      <c r="C63" s="81"/>
      <c r="D63" s="81"/>
      <c r="E63" s="81"/>
      <c r="F63" s="81"/>
      <c r="G63" s="81"/>
      <c r="H63" s="95"/>
      <c r="I63" s="81"/>
      <c r="J63" s="81"/>
      <c r="K63" s="81"/>
      <c r="L63" s="81"/>
      <c r="M63" s="81"/>
      <c r="N63" s="81"/>
      <c r="O63" s="81"/>
      <c r="P63" s="81"/>
      <c r="Q63" s="81"/>
      <c r="R63" s="81"/>
      <c r="S63" s="81"/>
      <c r="T63" s="81"/>
      <c r="U63" s="81"/>
      <c r="V63" s="81"/>
      <c r="W63" s="190"/>
    </row>
    <row r="64" spans="2:42" ht="45" customHeight="1" thickBot="1" x14ac:dyDescent="0.3">
      <c r="B64" s="189"/>
      <c r="C64" s="550" t="s">
        <v>1635</v>
      </c>
      <c r="D64" s="551"/>
      <c r="E64" s="551"/>
      <c r="F64" s="551"/>
      <c r="G64" s="552"/>
      <c r="H64" s="573"/>
      <c r="I64" s="574"/>
      <c r="J64" s="575"/>
      <c r="K64" s="81"/>
      <c r="L64" s="415" t="str">
        <f>IF(H64="SI","Tipo y nombre del área protegida
Continue con el punto B",IF(H64="NO","Continue con el punto C",""))</f>
        <v/>
      </c>
      <c r="M64" s="416"/>
      <c r="N64" s="416"/>
      <c r="O64" s="563"/>
      <c r="P64" s="560"/>
      <c r="Q64" s="560"/>
      <c r="R64" s="560"/>
      <c r="S64" s="560"/>
      <c r="T64" s="560"/>
      <c r="U64" s="560"/>
      <c r="V64" s="561"/>
      <c r="W64" s="190"/>
      <c r="Y64" s="82" t="b">
        <f>IF(H64="NO","0",IF(H64="SI","1"))</f>
        <v>0</v>
      </c>
    </row>
    <row r="65" spans="1:31" s="93" customFormat="1" ht="5.0999999999999996" customHeight="1" thickBot="1" x14ac:dyDescent="0.3">
      <c r="B65" s="196"/>
      <c r="C65" s="92"/>
      <c r="D65" s="92"/>
      <c r="E65" s="92"/>
      <c r="F65" s="92"/>
      <c r="G65" s="92"/>
      <c r="H65" s="92" t="b">
        <f>IF(H64="SI","Pregunta",IF(H64="NO","NA"))</f>
        <v>0</v>
      </c>
      <c r="I65" s="92" t="str">
        <f>IF(AND(H64="NO",H66="SI"),"SI",IF(AND(H64="NO",H66="NO"),"NO",IF(AND(H64="SI",H66="No aplica"),"No aplica","Error")))</f>
        <v>Error</v>
      </c>
      <c r="J65" s="92"/>
      <c r="K65" s="92"/>
      <c r="L65" s="92"/>
      <c r="M65" s="92"/>
      <c r="N65" s="92"/>
      <c r="O65" s="92"/>
      <c r="P65" s="92"/>
      <c r="Q65" s="92"/>
      <c r="R65" s="92"/>
      <c r="S65" s="92"/>
      <c r="T65" s="92"/>
      <c r="U65" s="92"/>
      <c r="V65" s="92"/>
      <c r="W65" s="197"/>
      <c r="AE65" s="94"/>
    </row>
    <row r="66" spans="1:31" ht="45" customHeight="1" thickBot="1" x14ac:dyDescent="0.3">
      <c r="B66" s="189"/>
      <c r="C66" s="550" t="s">
        <v>1636</v>
      </c>
      <c r="D66" s="551"/>
      <c r="E66" s="551"/>
      <c r="F66" s="551"/>
      <c r="G66" s="552"/>
      <c r="H66" s="570"/>
      <c r="I66" s="571"/>
      <c r="J66" s="572"/>
      <c r="K66" s="81"/>
      <c r="L66" s="544" t="str">
        <f>IF(H66="SI","Continue con el punto C",IF(H66="NO","El bien o servicio no puede ser considerado como un Negocio Verde",""))</f>
        <v/>
      </c>
      <c r="M66" s="545"/>
      <c r="N66" s="545"/>
      <c r="O66" s="545"/>
      <c r="P66" s="545"/>
      <c r="Q66" s="545"/>
      <c r="R66" s="545"/>
      <c r="S66" s="545"/>
      <c r="T66" s="545"/>
      <c r="U66" s="545"/>
      <c r="V66" s="546"/>
      <c r="W66" s="190"/>
      <c r="Y66" s="82" t="b">
        <f>IF(H66="NO","4",IF(H66="SI","0",IF(H66="No aplica","0")))</f>
        <v>0</v>
      </c>
    </row>
    <row r="67" spans="1:31" ht="5.0999999999999996" customHeight="1" thickBot="1" x14ac:dyDescent="0.3">
      <c r="B67" s="189"/>
      <c r="C67" s="81"/>
      <c r="D67" s="81"/>
      <c r="E67" s="81"/>
      <c r="F67" s="81"/>
      <c r="G67" s="81"/>
      <c r="H67" s="81"/>
      <c r="I67" s="81"/>
      <c r="J67" s="81"/>
      <c r="K67" s="81"/>
      <c r="L67" s="81"/>
      <c r="M67" s="81"/>
      <c r="N67" s="81"/>
      <c r="O67" s="81"/>
      <c r="P67" s="81"/>
      <c r="Q67" s="81"/>
      <c r="R67" s="81"/>
      <c r="S67" s="81"/>
      <c r="T67" s="81"/>
      <c r="U67" s="81"/>
      <c r="V67" s="81"/>
      <c r="W67" s="190"/>
    </row>
    <row r="68" spans="1:31" ht="60" customHeight="1" thickBot="1" x14ac:dyDescent="0.3">
      <c r="B68" s="189"/>
      <c r="C68" s="618" t="s">
        <v>1637</v>
      </c>
      <c r="D68" s="619"/>
      <c r="E68" s="619"/>
      <c r="F68" s="619"/>
      <c r="G68" s="620"/>
      <c r="H68" s="570"/>
      <c r="I68" s="571"/>
      <c r="J68" s="572"/>
      <c r="K68" s="81"/>
      <c r="L68" s="544" t="str">
        <f>IF(H68="SI","El bien o servicio no puede ser considerado como un Negocio Verde",IF(H68="NO","Continue con el punto 4.3.",""))</f>
        <v/>
      </c>
      <c r="M68" s="545"/>
      <c r="N68" s="545"/>
      <c r="O68" s="545"/>
      <c r="P68" s="545"/>
      <c r="Q68" s="545"/>
      <c r="R68" s="545"/>
      <c r="S68" s="545"/>
      <c r="T68" s="545"/>
      <c r="U68" s="545"/>
      <c r="V68" s="546"/>
      <c r="W68" s="190"/>
      <c r="Y68" s="82" t="b">
        <f>IF(H68="NO","0",IF(H68="SI","4"))</f>
        <v>0</v>
      </c>
    </row>
    <row r="69" spans="1:31" ht="5.0999999999999996" customHeight="1" thickBot="1" x14ac:dyDescent="0.3">
      <c r="B69" s="189"/>
      <c r="C69" s="81"/>
      <c r="D69" s="81"/>
      <c r="E69" s="81"/>
      <c r="F69" s="81"/>
      <c r="G69" s="81"/>
      <c r="H69" s="81"/>
      <c r="I69" s="81"/>
      <c r="J69" s="186"/>
      <c r="K69" s="81"/>
      <c r="L69" s="81"/>
      <c r="M69" s="81"/>
      <c r="N69" s="81"/>
      <c r="O69" s="81"/>
      <c r="P69" s="81"/>
      <c r="Q69" s="81"/>
      <c r="R69" s="81"/>
      <c r="S69" s="81"/>
      <c r="T69" s="81"/>
      <c r="U69" s="81"/>
      <c r="V69" s="81"/>
      <c r="W69" s="190"/>
    </row>
    <row r="70" spans="1:31" ht="15" customHeight="1" thickBot="1" x14ac:dyDescent="0.3">
      <c r="B70" s="189"/>
      <c r="C70" s="564" t="s">
        <v>1649</v>
      </c>
      <c r="D70" s="565"/>
      <c r="E70" s="565"/>
      <c r="F70" s="565"/>
      <c r="G70" s="565"/>
      <c r="H70" s="565"/>
      <c r="I70" s="565"/>
      <c r="J70" s="566"/>
      <c r="K70" s="81"/>
      <c r="L70" s="547" t="s">
        <v>63</v>
      </c>
      <c r="M70" s="548"/>
      <c r="N70" s="548"/>
      <c r="O70" s="548"/>
      <c r="P70" s="548"/>
      <c r="Q70" s="548"/>
      <c r="R70" s="548"/>
      <c r="S70" s="548"/>
      <c r="T70" s="548"/>
      <c r="U70" s="548"/>
      <c r="V70" s="549"/>
      <c r="W70" s="190"/>
      <c r="Y70" s="82">
        <f>+Y72+Y74</f>
        <v>0</v>
      </c>
      <c r="AA70" s="82" t="str">
        <f>IF(Y70=0,"Cumple",IF(Y70&gt;=1,"No puede ser considerado como un Negocio Verde"))</f>
        <v>Cumple</v>
      </c>
    </row>
    <row r="71" spans="1:31" ht="5.0999999999999996" customHeight="1" thickBot="1" x14ac:dyDescent="0.3">
      <c r="B71" s="189"/>
      <c r="C71" s="81"/>
      <c r="D71" s="81"/>
      <c r="E71" s="81"/>
      <c r="F71" s="81"/>
      <c r="G71" s="81"/>
      <c r="H71" s="81"/>
      <c r="I71" s="81"/>
      <c r="J71" s="81"/>
      <c r="K71" s="81"/>
      <c r="L71" s="81"/>
      <c r="M71" s="81"/>
      <c r="N71" s="81"/>
      <c r="O71" s="81"/>
      <c r="P71" s="81"/>
      <c r="Q71" s="81"/>
      <c r="R71" s="81"/>
      <c r="S71" s="81"/>
      <c r="T71" s="81"/>
      <c r="U71" s="81"/>
      <c r="V71" s="81"/>
      <c r="W71" s="190"/>
    </row>
    <row r="72" spans="1:31" ht="45" customHeight="1" thickBot="1" x14ac:dyDescent="0.3">
      <c r="B72" s="189"/>
      <c r="C72" s="550" t="s">
        <v>2111</v>
      </c>
      <c r="D72" s="551"/>
      <c r="E72" s="551"/>
      <c r="F72" s="551"/>
      <c r="G72" s="562"/>
      <c r="H72" s="611"/>
      <c r="I72" s="571"/>
      <c r="J72" s="572"/>
      <c r="K72" s="81"/>
      <c r="L72" s="544" t="str">
        <f>IF(H72="SI","Continue con el punto B",IF(H72="NO","Continue con el punto 4.4.",""))</f>
        <v/>
      </c>
      <c r="M72" s="545"/>
      <c r="N72" s="545"/>
      <c r="O72" s="545"/>
      <c r="P72" s="545"/>
      <c r="Q72" s="545"/>
      <c r="R72" s="545"/>
      <c r="S72" s="545"/>
      <c r="T72" s="545"/>
      <c r="U72" s="545"/>
      <c r="V72" s="546"/>
      <c r="W72" s="190"/>
      <c r="Y72" s="82" t="b">
        <f>IF(H72="NO","0",IF(H72="SI","5"))</f>
        <v>0</v>
      </c>
    </row>
    <row r="73" spans="1:31" s="93" customFormat="1" ht="5.0999999999999996" customHeight="1" thickBot="1" x14ac:dyDescent="0.3">
      <c r="B73" s="196"/>
      <c r="C73" s="92"/>
      <c r="D73" s="92"/>
      <c r="E73" s="92"/>
      <c r="F73" s="92"/>
      <c r="G73" s="92"/>
      <c r="H73" s="92" t="b">
        <f>IF(H72="SI","Pregunta",IF(H72="NO","NA"))</f>
        <v>0</v>
      </c>
      <c r="I73" s="92" t="str">
        <f>IF(AND(H72="NO",H74="SI"),"SI",IF(AND(H72="NO",H74="NO"),"NO",IF(AND(H72="SI",H74="No aplica"),"No aplica","Error")))</f>
        <v>Error</v>
      </c>
      <c r="J73" s="92"/>
      <c r="K73" s="92"/>
      <c r="L73" s="92"/>
      <c r="M73" s="92"/>
      <c r="N73" s="92"/>
      <c r="O73" s="92"/>
      <c r="P73" s="92"/>
      <c r="Q73" s="92"/>
      <c r="R73" s="92"/>
      <c r="S73" s="92"/>
      <c r="T73" s="92"/>
      <c r="U73" s="92"/>
      <c r="V73" s="92"/>
      <c r="W73" s="197"/>
      <c r="AE73" s="94"/>
    </row>
    <row r="74" spans="1:31" ht="45" customHeight="1" thickBot="1" x14ac:dyDescent="0.3">
      <c r="B74" s="189"/>
      <c r="C74" s="550" t="s">
        <v>1638</v>
      </c>
      <c r="D74" s="551"/>
      <c r="E74" s="551"/>
      <c r="F74" s="551"/>
      <c r="G74" s="552"/>
      <c r="H74" s="570"/>
      <c r="I74" s="571"/>
      <c r="J74" s="572"/>
      <c r="K74" s="81"/>
      <c r="L74" s="544" t="str">
        <f>IF(H74="SI","El bien o servicio no puede ser considerado como un Negocio Verde",IF(H74="NO","Continue con el punto 4.4",""))</f>
        <v/>
      </c>
      <c r="M74" s="545"/>
      <c r="N74" s="545"/>
      <c r="O74" s="545"/>
      <c r="P74" s="545"/>
      <c r="Q74" s="545"/>
      <c r="R74" s="545"/>
      <c r="S74" s="545"/>
      <c r="T74" s="545"/>
      <c r="U74" s="545"/>
      <c r="V74" s="546"/>
      <c r="W74" s="190"/>
      <c r="Y74" s="82" t="b">
        <f>IF(H74="NO","0",IF(H74="SI","4",IF(H74="No aplica","0")))</f>
        <v>0</v>
      </c>
    </row>
    <row r="75" spans="1:31" ht="5.0999999999999996" customHeight="1" thickBot="1" x14ac:dyDescent="0.3">
      <c r="B75" s="189"/>
      <c r="C75" s="81"/>
      <c r="D75" s="81"/>
      <c r="E75" s="81"/>
      <c r="F75" s="81"/>
      <c r="G75" s="81"/>
      <c r="H75" s="81"/>
      <c r="I75" s="81"/>
      <c r="J75" s="81"/>
      <c r="K75" s="81"/>
      <c r="L75" s="81"/>
      <c r="M75" s="81"/>
      <c r="N75" s="81"/>
      <c r="O75" s="81"/>
      <c r="P75" s="81"/>
      <c r="Q75" s="81"/>
      <c r="R75" s="81"/>
      <c r="S75" s="81"/>
      <c r="T75" s="81"/>
      <c r="U75" s="81"/>
      <c r="V75" s="81"/>
      <c r="W75" s="190"/>
    </row>
    <row r="76" spans="1:31" ht="15" customHeight="1" thickBot="1" x14ac:dyDescent="0.3">
      <c r="B76" s="189"/>
      <c r="C76" s="564" t="s">
        <v>1639</v>
      </c>
      <c r="D76" s="565"/>
      <c r="E76" s="565"/>
      <c r="F76" s="565"/>
      <c r="G76" s="565"/>
      <c r="H76" s="565"/>
      <c r="I76" s="565"/>
      <c r="J76" s="566"/>
      <c r="K76" s="81"/>
      <c r="L76" s="547" t="s">
        <v>63</v>
      </c>
      <c r="M76" s="548"/>
      <c r="N76" s="548"/>
      <c r="O76" s="548"/>
      <c r="P76" s="548"/>
      <c r="Q76" s="548"/>
      <c r="R76" s="548"/>
      <c r="S76" s="548"/>
      <c r="T76" s="548"/>
      <c r="U76" s="548"/>
      <c r="V76" s="549"/>
      <c r="W76" s="190"/>
      <c r="Y76" s="82" t="b">
        <f>+Y78</f>
        <v>0</v>
      </c>
      <c r="AA76" s="82" t="str">
        <f>IF(Y76=0,"Cumple",IF(Y76&gt;=1,"No puede ser considerado como un Negocio Verde"))</f>
        <v>No puede ser considerado como un Negocio Verde</v>
      </c>
    </row>
    <row r="77" spans="1:31" ht="5.0999999999999996" customHeight="1" thickBot="1" x14ac:dyDescent="0.3">
      <c r="B77" s="189"/>
      <c r="C77" s="81"/>
      <c r="D77" s="81"/>
      <c r="E77" s="81"/>
      <c r="F77" s="81"/>
      <c r="G77" s="81"/>
      <c r="H77" s="81"/>
      <c r="I77" s="81"/>
      <c r="J77" s="81"/>
      <c r="K77" s="81"/>
      <c r="L77" s="81"/>
      <c r="M77" s="81"/>
      <c r="N77" s="81"/>
      <c r="O77" s="81"/>
      <c r="P77" s="81"/>
      <c r="Q77" s="81"/>
      <c r="R77" s="81"/>
      <c r="S77" s="81"/>
      <c r="T77" s="81"/>
      <c r="U77" s="81"/>
      <c r="V77" s="81"/>
      <c r="W77" s="190"/>
    </row>
    <row r="78" spans="1:31" ht="45" customHeight="1" thickBot="1" x14ac:dyDescent="0.3">
      <c r="B78" s="189"/>
      <c r="C78" s="415" t="s">
        <v>1640</v>
      </c>
      <c r="D78" s="416"/>
      <c r="E78" s="416"/>
      <c r="F78" s="416"/>
      <c r="G78" s="416"/>
      <c r="H78" s="573"/>
      <c r="I78" s="574"/>
      <c r="J78" s="575"/>
      <c r="K78" s="81"/>
      <c r="L78" s="544" t="str">
        <f>IF(H78="SI","Continue con el punto 5",IF(H78="NO","Para ser considerado Negocio Verde, es indispensable que se identifique y describa claramente el impacto ambiental positivo del bien o servicio",""))</f>
        <v/>
      </c>
      <c r="M78" s="545"/>
      <c r="N78" s="545"/>
      <c r="O78" s="545"/>
      <c r="P78" s="545"/>
      <c r="Q78" s="545"/>
      <c r="R78" s="545"/>
      <c r="S78" s="545"/>
      <c r="T78" s="545"/>
      <c r="U78" s="545"/>
      <c r="V78" s="546"/>
      <c r="W78" s="190"/>
      <c r="Y78" s="82" t="b">
        <f>IF(H78="NO","5",IF(H78="SI","0"))</f>
        <v>0</v>
      </c>
      <c r="AA78" s="82" t="b">
        <f>IF(H78="SI","0,25")</f>
        <v>0</v>
      </c>
    </row>
    <row r="79" spans="1:31" s="97" customFormat="1" ht="5.0999999999999996" customHeight="1" thickBot="1" x14ac:dyDescent="0.3">
      <c r="A79" s="96"/>
      <c r="B79" s="198"/>
      <c r="C79" s="96"/>
      <c r="D79" s="96"/>
      <c r="E79" s="96"/>
      <c r="F79" s="96"/>
      <c r="G79" s="96"/>
      <c r="H79" s="96"/>
      <c r="I79" s="96"/>
      <c r="J79" s="96"/>
      <c r="K79" s="96"/>
      <c r="L79" s="96"/>
      <c r="M79" s="96"/>
      <c r="N79" s="96"/>
      <c r="O79" s="96"/>
      <c r="P79" s="96"/>
      <c r="Q79" s="96"/>
      <c r="R79" s="96"/>
      <c r="S79" s="96"/>
      <c r="T79" s="96"/>
      <c r="U79" s="96"/>
      <c r="V79" s="96"/>
      <c r="W79" s="199"/>
      <c r="X79" s="96"/>
      <c r="Y79" s="96"/>
      <c r="Z79" s="96"/>
      <c r="AA79" s="96"/>
      <c r="AC79" s="97" t="str">
        <f>IF(N79="Sí",1,IF(N79="no",0,""))</f>
        <v/>
      </c>
      <c r="AE79" s="98"/>
    </row>
    <row r="80" spans="1:31" ht="5.0999999999999996" customHeight="1" thickBot="1" x14ac:dyDescent="0.3">
      <c r="A80" s="96"/>
      <c r="B80" s="294"/>
      <c r="C80" s="201"/>
      <c r="D80" s="201"/>
      <c r="E80" s="201"/>
      <c r="F80" s="201"/>
      <c r="G80" s="201"/>
      <c r="H80" s="201"/>
      <c r="I80" s="201"/>
      <c r="J80" s="201"/>
      <c r="K80" s="201"/>
      <c r="L80" s="201"/>
      <c r="M80" s="201"/>
      <c r="N80" s="201"/>
      <c r="O80" s="201"/>
      <c r="P80" s="201"/>
      <c r="Q80" s="201"/>
      <c r="R80" s="201"/>
      <c r="S80" s="201"/>
      <c r="T80" s="201"/>
      <c r="U80" s="201"/>
      <c r="V80" s="201"/>
      <c r="W80" s="293"/>
      <c r="X80" s="96"/>
      <c r="Y80" s="96"/>
      <c r="Z80" s="96"/>
      <c r="AA80" s="96"/>
    </row>
    <row r="81" spans="2:36" ht="5.0999999999999996" customHeight="1" thickBot="1" x14ac:dyDescent="0.3">
      <c r="B81" s="189"/>
      <c r="C81" s="81"/>
      <c r="D81" s="81"/>
      <c r="E81" s="81"/>
      <c r="F81" s="81"/>
      <c r="G81" s="81"/>
      <c r="H81" s="81"/>
      <c r="I81" s="81"/>
      <c r="J81" s="81"/>
      <c r="K81" s="81"/>
      <c r="L81" s="81"/>
      <c r="M81" s="81"/>
      <c r="N81" s="81"/>
      <c r="O81" s="81"/>
      <c r="P81" s="81"/>
      <c r="Q81" s="81"/>
      <c r="R81" s="81"/>
      <c r="S81" s="81"/>
      <c r="T81" s="81"/>
      <c r="U81" s="81"/>
      <c r="V81" s="81"/>
      <c r="W81" s="190"/>
    </row>
    <row r="82" spans="2:36" ht="30" customHeight="1" thickBot="1" x14ac:dyDescent="0.3">
      <c r="B82" s="189"/>
      <c r="C82" s="615" t="s">
        <v>2082</v>
      </c>
      <c r="D82" s="616"/>
      <c r="E82" s="616"/>
      <c r="F82" s="616"/>
      <c r="G82" s="616"/>
      <c r="H82" s="616"/>
      <c r="I82" s="616"/>
      <c r="J82" s="617"/>
      <c r="K82" s="81"/>
      <c r="L82" s="547" t="s">
        <v>63</v>
      </c>
      <c r="M82" s="548"/>
      <c r="N82" s="548"/>
      <c r="O82" s="548"/>
      <c r="P82" s="548"/>
      <c r="Q82" s="548"/>
      <c r="R82" s="548"/>
      <c r="S82" s="548"/>
      <c r="T82" s="548"/>
      <c r="U82" s="548"/>
      <c r="V82" s="549"/>
      <c r="W82" s="190"/>
      <c r="Y82" s="82">
        <f>+Y84+Y86+Y88+Y90</f>
        <v>1</v>
      </c>
      <c r="AA82" s="82" t="str">
        <f>IF(Y82&lt;=1,"Cumple",IF(Y82&gt;=1,"No puede ser considerado como un Negocio Verde"))</f>
        <v>Cumple</v>
      </c>
      <c r="AC82" s="82" t="str">
        <f>IF(N82="Sí",1,IF(N82="no",0,""))</f>
        <v/>
      </c>
    </row>
    <row r="83" spans="2:36" ht="5.0999999999999996" customHeight="1" thickBot="1" x14ac:dyDescent="0.3">
      <c r="B83" s="189"/>
      <c r="C83" s="81"/>
      <c r="D83" s="81"/>
      <c r="E83" s="81"/>
      <c r="F83" s="81"/>
      <c r="G83" s="81"/>
      <c r="H83" s="81"/>
      <c r="I83" s="81"/>
      <c r="J83" s="81"/>
      <c r="K83" s="81"/>
      <c r="L83" s="81"/>
      <c r="M83" s="81"/>
      <c r="N83" s="81"/>
      <c r="O83" s="81"/>
      <c r="P83" s="81"/>
      <c r="Q83" s="81"/>
      <c r="R83" s="81"/>
      <c r="S83" s="81"/>
      <c r="T83" s="81"/>
      <c r="U83" s="81"/>
      <c r="V83" s="81"/>
      <c r="W83" s="190"/>
    </row>
    <row r="84" spans="2:36" s="81" customFormat="1" ht="30" customHeight="1" thickBot="1" x14ac:dyDescent="0.3">
      <c r="B84" s="194"/>
      <c r="C84" s="415" t="s">
        <v>1642</v>
      </c>
      <c r="D84" s="416"/>
      <c r="E84" s="416"/>
      <c r="F84" s="416"/>
      <c r="G84" s="416"/>
      <c r="H84" s="612">
        <f>+'2.1. Inscripción'!G39</f>
        <v>0</v>
      </c>
      <c r="I84" s="613"/>
      <c r="J84" s="614"/>
      <c r="L84" s="573" t="str">
        <f>IF(H84="Bien","Continue con los resultados",IF(H84="Servicio","Continue con el punto B",""))</f>
        <v/>
      </c>
      <c r="M84" s="574"/>
      <c r="N84" s="574"/>
      <c r="O84" s="574"/>
      <c r="P84" s="574"/>
      <c r="Q84" s="574"/>
      <c r="R84" s="574"/>
      <c r="S84" s="574"/>
      <c r="T84" s="574"/>
      <c r="U84" s="574"/>
      <c r="V84" s="575"/>
      <c r="W84" s="190"/>
      <c r="Y84" s="81" t="str">
        <f>IF(H84="Bien","0","1")</f>
        <v>1</v>
      </c>
      <c r="AE84" s="84"/>
    </row>
    <row r="85" spans="2:36" s="93" customFormat="1" ht="5.0999999999999996" customHeight="1" thickBot="1" x14ac:dyDescent="0.3">
      <c r="B85" s="196"/>
      <c r="C85" s="92"/>
      <c r="D85" s="92"/>
      <c r="E85" s="92"/>
      <c r="F85" s="92"/>
      <c r="G85" s="92"/>
      <c r="H85" s="92" t="b">
        <f>IF(H84="Bien","NA",IF(H84="Servicio","Pregunta"))</f>
        <v>0</v>
      </c>
      <c r="I85" s="92" t="str">
        <f>IF(AND($H$84="Bien",H86="SI"),"SI",IF(AND($H$84="Bien",H86="NO"),"NO",IF(AND($H$84="Servicio",H86="No aplica"),"No aplica","Error")))</f>
        <v>Error</v>
      </c>
      <c r="J85" s="92"/>
      <c r="K85" s="92"/>
      <c r="L85" s="92"/>
      <c r="M85" s="92"/>
      <c r="N85" s="92"/>
      <c r="O85" s="92"/>
      <c r="P85" s="92"/>
      <c r="Q85" s="92"/>
      <c r="R85" s="92"/>
      <c r="S85" s="92"/>
      <c r="T85" s="92"/>
      <c r="U85" s="92"/>
      <c r="V85" s="92"/>
      <c r="W85" s="197"/>
      <c r="AE85" s="94"/>
    </row>
    <row r="86" spans="2:36" s="81" customFormat="1" ht="75" customHeight="1" thickBot="1" x14ac:dyDescent="0.3">
      <c r="B86" s="194"/>
      <c r="C86" s="415" t="s">
        <v>1643</v>
      </c>
      <c r="D86" s="416"/>
      <c r="E86" s="416"/>
      <c r="F86" s="416"/>
      <c r="G86" s="416"/>
      <c r="H86" s="573"/>
      <c r="I86" s="574"/>
      <c r="J86" s="575"/>
      <c r="L86" s="544" t="str">
        <f>IF(H86="SI","Continue con el punto C",IF(H86="NO","El servicio no puede ser considerado como un Negocio Verde, pues no tiene un enfoque de ciclo de vida",""))</f>
        <v/>
      </c>
      <c r="M86" s="545"/>
      <c r="N86" s="545"/>
      <c r="O86" s="545"/>
      <c r="P86" s="545"/>
      <c r="Q86" s="545"/>
      <c r="R86" s="545"/>
      <c r="S86" s="545"/>
      <c r="T86" s="545"/>
      <c r="U86" s="545"/>
      <c r="V86" s="546"/>
      <c r="W86" s="190"/>
      <c r="Y86" s="82" t="b">
        <f>IF(H86="NO","1",IF(H86="SI","0",IF(H86="No aplica","0")))</f>
        <v>0</v>
      </c>
      <c r="AE86" s="84"/>
    </row>
    <row r="87" spans="2:36" s="93" customFormat="1" ht="5.0999999999999996" customHeight="1" thickBot="1" x14ac:dyDescent="0.3">
      <c r="B87" s="196"/>
      <c r="C87" s="92"/>
      <c r="D87" s="92"/>
      <c r="E87" s="92"/>
      <c r="F87" s="92"/>
      <c r="G87" s="92"/>
      <c r="H87" s="92"/>
      <c r="I87" s="92" t="str">
        <f>IF(AND($H$84="Bien",H88="SI"),"SI",IF(AND($H$84="Bien",H88="NO"),"NO",IF(AND($H$84="Servicio",H88="No aplica"),"No aplica","Error")))</f>
        <v>Error</v>
      </c>
      <c r="J87" s="92"/>
      <c r="K87" s="92"/>
      <c r="L87" s="92"/>
      <c r="M87" s="92"/>
      <c r="N87" s="92"/>
      <c r="O87" s="92"/>
      <c r="P87" s="92"/>
      <c r="Q87" s="92"/>
      <c r="R87" s="92"/>
      <c r="S87" s="92"/>
      <c r="T87" s="92"/>
      <c r="U87" s="92"/>
      <c r="V87" s="92"/>
      <c r="W87" s="197"/>
      <c r="AE87" s="94"/>
    </row>
    <row r="88" spans="2:36" s="81" customFormat="1" ht="60" customHeight="1" thickBot="1" x14ac:dyDescent="0.3">
      <c r="B88" s="194"/>
      <c r="C88" s="415" t="s">
        <v>1644</v>
      </c>
      <c r="D88" s="416"/>
      <c r="E88" s="416"/>
      <c r="F88" s="416"/>
      <c r="G88" s="416"/>
      <c r="H88" s="573"/>
      <c r="I88" s="574"/>
      <c r="J88" s="575"/>
      <c r="L88" s="544" t="str">
        <f>IF(H88="SI","Continue el punto D",IF(H88="NO","Es importante que el servicio promueva este tipo de acciones para poder identificar su impacto ambiental positivo",""))</f>
        <v/>
      </c>
      <c r="M88" s="545"/>
      <c r="N88" s="545"/>
      <c r="O88" s="545"/>
      <c r="P88" s="545"/>
      <c r="Q88" s="545"/>
      <c r="R88" s="545"/>
      <c r="S88" s="545"/>
      <c r="T88" s="545"/>
      <c r="U88" s="545"/>
      <c r="V88" s="546"/>
      <c r="W88" s="190"/>
      <c r="Y88" s="82" t="b">
        <f>IF(H88="NO","1",IF(H88="SI","0",IF(H88="No aplica","0")))</f>
        <v>0</v>
      </c>
      <c r="AE88" s="84"/>
    </row>
    <row r="89" spans="2:36" s="93" customFormat="1" ht="5.0999999999999996" customHeight="1" thickBot="1" x14ac:dyDescent="0.3">
      <c r="B89" s="196"/>
      <c r="C89" s="92"/>
      <c r="D89" s="92"/>
      <c r="E89" s="92"/>
      <c r="F89" s="92"/>
      <c r="G89" s="92"/>
      <c r="H89" s="92"/>
      <c r="I89" s="92" t="str">
        <f>IF(AND($H$84="Bien",H90="SI"),"SI",IF(AND($H$84="Bien",H90="NO"),"NO",IF(AND($H$84="Servicio",H90="No aplica"),"No aplica","Error")))</f>
        <v>Error</v>
      </c>
      <c r="J89" s="92"/>
      <c r="K89" s="92"/>
      <c r="L89" s="92"/>
      <c r="M89" s="92"/>
      <c r="N89" s="92"/>
      <c r="O89" s="92"/>
      <c r="P89" s="92"/>
      <c r="Q89" s="92"/>
      <c r="R89" s="92"/>
      <c r="S89" s="92"/>
      <c r="T89" s="92"/>
      <c r="U89" s="92"/>
      <c r="V89" s="92"/>
      <c r="W89" s="197"/>
      <c r="AE89" s="94"/>
    </row>
    <row r="90" spans="2:36" s="81" customFormat="1" ht="45" customHeight="1" thickBot="1" x14ac:dyDescent="0.3">
      <c r="B90" s="194"/>
      <c r="C90" s="415" t="s">
        <v>1645</v>
      </c>
      <c r="D90" s="416"/>
      <c r="E90" s="416"/>
      <c r="F90" s="416"/>
      <c r="G90" s="416"/>
      <c r="H90" s="573"/>
      <c r="I90" s="574"/>
      <c r="J90" s="575"/>
      <c r="L90" s="544" t="str">
        <f>IF(H90="SI","No realice visita de campo, inclúyalo en una base de datos de comercializadores de Negocios Verdes",IF(H90="NO","Continue con los resultados",""))</f>
        <v/>
      </c>
      <c r="M90" s="545"/>
      <c r="N90" s="545"/>
      <c r="O90" s="545"/>
      <c r="P90" s="545"/>
      <c r="Q90" s="545"/>
      <c r="R90" s="545"/>
      <c r="S90" s="545"/>
      <c r="T90" s="545"/>
      <c r="U90" s="545"/>
      <c r="V90" s="546"/>
      <c r="W90" s="190"/>
      <c r="Y90" s="82" t="b">
        <f>IF(H90="NO","1",IF(H90="SI","0",IF(H90="No aplica","0")))</f>
        <v>0</v>
      </c>
      <c r="AE90" s="84"/>
    </row>
    <row r="91" spans="2:36" ht="5.0999999999999996" customHeight="1" thickBot="1" x14ac:dyDescent="0.3">
      <c r="B91" s="189"/>
      <c r="C91" s="81"/>
      <c r="D91" s="81"/>
      <c r="E91" s="81"/>
      <c r="F91" s="81"/>
      <c r="G91" s="81"/>
      <c r="H91" s="81"/>
      <c r="I91" s="81"/>
      <c r="J91" s="81"/>
      <c r="K91" s="81"/>
      <c r="L91" s="81"/>
      <c r="M91" s="81"/>
      <c r="N91" s="81"/>
      <c r="O91" s="81"/>
      <c r="P91" s="81"/>
      <c r="Q91" s="81"/>
      <c r="R91" s="81"/>
      <c r="S91" s="81"/>
      <c r="T91" s="81"/>
      <c r="U91" s="81"/>
      <c r="V91" s="81"/>
      <c r="W91" s="190"/>
    </row>
    <row r="92" spans="2:36" ht="5.0999999999999996" customHeight="1" thickBot="1" x14ac:dyDescent="0.25">
      <c r="B92" s="295"/>
      <c r="C92" s="200"/>
      <c r="D92" s="200"/>
      <c r="E92" s="200"/>
      <c r="F92" s="200"/>
      <c r="G92" s="200"/>
      <c r="H92" s="200"/>
      <c r="I92" s="200"/>
      <c r="J92" s="200"/>
      <c r="K92" s="200"/>
      <c r="L92" s="200"/>
      <c r="M92" s="200"/>
      <c r="N92" s="200"/>
      <c r="O92" s="200"/>
      <c r="P92" s="200"/>
      <c r="Q92" s="200"/>
      <c r="R92" s="200"/>
      <c r="S92" s="200"/>
      <c r="T92" s="200"/>
      <c r="U92" s="200"/>
      <c r="V92" s="200"/>
      <c r="W92" s="289"/>
      <c r="AB92" s="99"/>
      <c r="AC92" s="99"/>
      <c r="AD92" s="99"/>
      <c r="AE92" s="99"/>
      <c r="AF92" s="99"/>
      <c r="AG92" s="99"/>
      <c r="AH92" s="99"/>
      <c r="AI92" s="99"/>
      <c r="AJ92" s="99"/>
    </row>
    <row r="93" spans="2:36" ht="5.0999999999999996" customHeight="1" thickBot="1" x14ac:dyDescent="0.3">
      <c r="B93" s="189"/>
      <c r="C93" s="81"/>
      <c r="D93" s="81"/>
      <c r="E93" s="81"/>
      <c r="F93" s="81"/>
      <c r="G93" s="81"/>
      <c r="H93" s="81"/>
      <c r="I93" s="81"/>
      <c r="J93" s="81"/>
      <c r="K93" s="81"/>
      <c r="L93" s="81"/>
      <c r="M93" s="81"/>
      <c r="N93" s="81"/>
      <c r="O93" s="81"/>
      <c r="P93" s="81"/>
      <c r="Q93" s="81"/>
      <c r="R93" s="81"/>
      <c r="S93" s="81"/>
      <c r="T93" s="81"/>
      <c r="U93" s="81"/>
      <c r="V93" s="81"/>
      <c r="W93" s="190"/>
    </row>
    <row r="94" spans="2:36" ht="15" customHeight="1" thickBot="1" x14ac:dyDescent="0.3">
      <c r="B94" s="189"/>
      <c r="C94" s="564" t="s">
        <v>1365</v>
      </c>
      <c r="D94" s="565"/>
      <c r="E94" s="565"/>
      <c r="F94" s="565"/>
      <c r="G94" s="565"/>
      <c r="H94" s="565"/>
      <c r="I94" s="565"/>
      <c r="J94" s="566"/>
      <c r="K94" s="81"/>
      <c r="L94" s="96"/>
      <c r="M94" s="96"/>
      <c r="N94" s="96"/>
      <c r="O94" s="96"/>
      <c r="P94" s="96"/>
      <c r="Q94" s="96"/>
      <c r="R94" s="96"/>
      <c r="S94" s="96"/>
      <c r="T94" s="96"/>
      <c r="U94" s="96"/>
      <c r="V94" s="96"/>
      <c r="W94" s="190"/>
    </row>
    <row r="95" spans="2:36" ht="5.0999999999999996" customHeight="1" thickBot="1" x14ac:dyDescent="0.3">
      <c r="B95" s="189"/>
      <c r="C95" s="81"/>
      <c r="D95" s="81"/>
      <c r="E95" s="81"/>
      <c r="F95" s="81"/>
      <c r="G95" s="81"/>
      <c r="H95" s="81"/>
      <c r="I95" s="81"/>
      <c r="J95" s="81"/>
      <c r="K95" s="81"/>
      <c r="L95" s="81"/>
      <c r="M95" s="81"/>
      <c r="N95" s="81"/>
      <c r="O95" s="81"/>
      <c r="P95" s="81"/>
      <c r="Q95" s="81"/>
      <c r="R95" s="81"/>
      <c r="S95" s="81"/>
      <c r="T95" s="81"/>
      <c r="U95" s="81"/>
      <c r="V95" s="81"/>
      <c r="W95" s="190"/>
    </row>
    <row r="96" spans="2:36" ht="90" customHeight="1" thickBot="1" x14ac:dyDescent="0.25">
      <c r="B96" s="194"/>
      <c r="C96" s="605" t="s">
        <v>1169</v>
      </c>
      <c r="D96" s="606"/>
      <c r="E96" s="606"/>
      <c r="F96" s="607"/>
      <c r="G96" s="608" t="e">
        <f>IF(Y26=4,"Cumple",IF(Y26&lt;4,"Remita a entidades del nodo relacionadas con emprendimiento, fortalecimiento y formalización empresarial, o vincule a otros programas de la Autoridad Ambiental, según sea el caso"))</f>
        <v>#VALUE!</v>
      </c>
      <c r="H96" s="609"/>
      <c r="I96" s="609"/>
      <c r="J96" s="609"/>
      <c r="K96" s="610"/>
      <c r="L96" s="81"/>
      <c r="M96" s="81"/>
      <c r="N96" s="415" t="s">
        <v>1173</v>
      </c>
      <c r="O96" s="416"/>
      <c r="P96" s="416"/>
      <c r="Q96" s="416"/>
      <c r="R96" s="608" t="e">
        <f>IF(Y38=4,"Cumple",IF(Y38&lt;4,"Remita a entidades del nodo relacionadas con emprendimiento, fortalecimiento y formalización empresarial, o vincule a otros programas de la Autoridad Ambiental, según sea el caso"))</f>
        <v>#VALUE!</v>
      </c>
      <c r="S96" s="609"/>
      <c r="T96" s="609"/>
      <c r="U96" s="609"/>
      <c r="V96" s="610"/>
      <c r="W96" s="190"/>
      <c r="AB96" s="99"/>
      <c r="AC96" s="99"/>
      <c r="AD96" s="99"/>
      <c r="AE96" s="99"/>
      <c r="AF96" s="99"/>
      <c r="AG96" s="99"/>
      <c r="AH96" s="99"/>
      <c r="AI96" s="99"/>
      <c r="AJ96" s="99"/>
    </row>
    <row r="97" spans="2:36" ht="5.0999999999999996" customHeight="1" thickBot="1" x14ac:dyDescent="0.25">
      <c r="B97" s="194"/>
      <c r="C97" s="81"/>
      <c r="D97" s="81"/>
      <c r="E97" s="81"/>
      <c r="F97" s="81"/>
      <c r="G97" s="81"/>
      <c r="H97" s="81"/>
      <c r="I97" s="81"/>
      <c r="J97" s="81"/>
      <c r="K97" s="81"/>
      <c r="L97" s="81"/>
      <c r="M97" s="81"/>
      <c r="N97" s="81"/>
      <c r="O97" s="81"/>
      <c r="P97" s="81"/>
      <c r="Q97" s="81"/>
      <c r="R97" s="81"/>
      <c r="S97" s="81"/>
      <c r="T97" s="81"/>
      <c r="U97" s="81"/>
      <c r="V97" s="81"/>
      <c r="W97" s="190"/>
      <c r="AB97" s="99"/>
      <c r="AC97" s="99"/>
      <c r="AD97" s="99"/>
      <c r="AE97" s="99"/>
      <c r="AF97" s="99"/>
      <c r="AG97" s="99"/>
      <c r="AH97" s="99"/>
      <c r="AI97" s="99"/>
      <c r="AJ97" s="99"/>
    </row>
    <row r="98" spans="2:36" ht="45" customHeight="1" thickBot="1" x14ac:dyDescent="0.3">
      <c r="B98" s="189"/>
      <c r="C98" s="591" t="s">
        <v>1171</v>
      </c>
      <c r="D98" s="592"/>
      <c r="E98" s="592"/>
      <c r="F98" s="593"/>
      <c r="G98" s="594" t="str">
        <f>IF(Y98&lt;=4,"Cumple",IF(Y98&gt;4,"No cumple"))</f>
        <v>Cumple</v>
      </c>
      <c r="H98" s="595"/>
      <c r="I98" s="595"/>
      <c r="J98" s="595"/>
      <c r="K98" s="596"/>
      <c r="L98" s="81"/>
      <c r="M98" s="81"/>
      <c r="N98" s="415" t="s">
        <v>2083</v>
      </c>
      <c r="O98" s="416"/>
      <c r="P98" s="597">
        <f>+F82</f>
        <v>0</v>
      </c>
      <c r="Q98" s="598"/>
      <c r="R98" s="594" t="str">
        <f>IF(Y82&lt;=1,"Cumple",IF(Y82&gt;=1,"No cumple"))</f>
        <v>Cumple</v>
      </c>
      <c r="S98" s="595"/>
      <c r="T98" s="595"/>
      <c r="U98" s="595"/>
      <c r="V98" s="596"/>
      <c r="W98" s="190"/>
      <c r="Y98" s="82">
        <f>+Y52+Y62+Y70+Y76</f>
        <v>0</v>
      </c>
    </row>
    <row r="99" spans="2:36" ht="5.0999999999999996" customHeight="1" x14ac:dyDescent="0.25">
      <c r="B99" s="189"/>
      <c r="C99" s="81"/>
      <c r="D99" s="81"/>
      <c r="E99" s="81"/>
      <c r="F99" s="81"/>
      <c r="G99" s="81"/>
      <c r="H99" s="81"/>
      <c r="I99" s="81"/>
      <c r="J99" s="81"/>
      <c r="K99" s="81"/>
      <c r="L99" s="81"/>
      <c r="M99" s="81"/>
      <c r="N99" s="81"/>
      <c r="O99" s="81"/>
      <c r="P99" s="81"/>
      <c r="Q99" s="81"/>
      <c r="R99" s="81"/>
      <c r="S99" s="81"/>
      <c r="T99" s="81"/>
      <c r="U99" s="81"/>
      <c r="V99" s="81"/>
      <c r="W99" s="190"/>
    </row>
    <row r="100" spans="2:36" ht="5.0999999999999996" customHeight="1" thickBot="1" x14ac:dyDescent="0.3">
      <c r="B100" s="189"/>
      <c r="C100" s="81"/>
      <c r="D100" s="81"/>
      <c r="E100" s="81"/>
      <c r="F100" s="81"/>
      <c r="G100" s="81"/>
      <c r="H100" s="81"/>
      <c r="I100" s="81"/>
      <c r="J100" s="81"/>
      <c r="K100" s="81"/>
      <c r="L100" s="81"/>
      <c r="M100" s="81"/>
      <c r="N100" s="81"/>
      <c r="O100" s="81"/>
      <c r="P100" s="81"/>
      <c r="Q100" s="81"/>
      <c r="R100" s="81"/>
      <c r="S100" s="81"/>
      <c r="T100" s="81"/>
      <c r="U100" s="81"/>
      <c r="V100" s="81"/>
      <c r="W100" s="190"/>
    </row>
    <row r="101" spans="2:36" ht="5.0999999999999996" customHeight="1" thickBot="1" x14ac:dyDescent="0.3">
      <c r="B101" s="290"/>
      <c r="C101" s="200"/>
      <c r="D101" s="200"/>
      <c r="E101" s="200"/>
      <c r="F101" s="200"/>
      <c r="G101" s="200"/>
      <c r="H101" s="200"/>
      <c r="I101" s="200"/>
      <c r="J101" s="200"/>
      <c r="K101" s="200"/>
      <c r="L101" s="200"/>
      <c r="M101" s="200"/>
      <c r="N101" s="200"/>
      <c r="O101" s="200"/>
      <c r="P101" s="200"/>
      <c r="Q101" s="200"/>
      <c r="R101" s="200"/>
      <c r="S101" s="200"/>
      <c r="T101" s="200"/>
      <c r="U101" s="200"/>
      <c r="V101" s="200"/>
      <c r="W101" s="289"/>
      <c r="X101" s="287"/>
      <c r="Y101" s="287"/>
      <c r="Z101" s="287"/>
      <c r="AA101" s="287"/>
      <c r="AB101" s="287"/>
      <c r="AC101" s="287"/>
      <c r="AD101" s="287"/>
      <c r="AE101" s="288"/>
      <c r="AF101" s="287"/>
    </row>
    <row r="102" spans="2:36" ht="5.0999999999999996" customHeight="1" thickBot="1" x14ac:dyDescent="0.3">
      <c r="B102" s="189"/>
      <c r="C102" s="81"/>
      <c r="D102" s="81"/>
      <c r="E102" s="81"/>
      <c r="F102" s="81"/>
      <c r="G102" s="81"/>
      <c r="H102" s="81"/>
      <c r="I102" s="81"/>
      <c r="J102" s="81"/>
      <c r="K102" s="81"/>
      <c r="L102" s="81"/>
      <c r="M102" s="81"/>
      <c r="N102" s="81"/>
      <c r="O102" s="81"/>
      <c r="P102" s="81"/>
      <c r="Q102" s="81"/>
      <c r="R102" s="81"/>
      <c r="S102" s="81"/>
      <c r="T102" s="81"/>
      <c r="U102" s="81"/>
      <c r="V102" s="81"/>
      <c r="W102" s="190"/>
    </row>
    <row r="103" spans="2:36" ht="15" customHeight="1" thickBot="1" x14ac:dyDescent="0.25">
      <c r="B103" s="189"/>
      <c r="C103" s="564" t="s">
        <v>1650</v>
      </c>
      <c r="D103" s="565"/>
      <c r="E103" s="565"/>
      <c r="F103" s="565"/>
      <c r="G103" s="565"/>
      <c r="H103" s="565"/>
      <c r="I103" s="565"/>
      <c r="J103" s="565"/>
      <c r="K103" s="588" t="s">
        <v>1646</v>
      </c>
      <c r="L103" s="589"/>
      <c r="M103" s="589"/>
      <c r="N103" s="589"/>
      <c r="O103" s="589"/>
      <c r="P103" s="589"/>
      <c r="Q103" s="589"/>
      <c r="R103" s="589"/>
      <c r="S103" s="589"/>
      <c r="T103" s="589"/>
      <c r="U103" s="589"/>
      <c r="V103" s="590"/>
      <c r="W103" s="190"/>
    </row>
    <row r="104" spans="2:36" ht="5.0999999999999996" customHeight="1" thickBot="1" x14ac:dyDescent="0.3">
      <c r="B104" s="189"/>
      <c r="C104" s="81"/>
      <c r="D104" s="81"/>
      <c r="E104" s="81"/>
      <c r="F104" s="81"/>
      <c r="G104" s="81"/>
      <c r="H104" s="81"/>
      <c r="I104" s="81"/>
      <c r="J104" s="81"/>
      <c r="K104" s="81"/>
      <c r="L104" s="81"/>
      <c r="M104" s="81"/>
      <c r="N104" s="81"/>
      <c r="O104" s="81"/>
      <c r="P104" s="81"/>
      <c r="Q104" s="81"/>
      <c r="R104" s="81"/>
      <c r="S104" s="81"/>
      <c r="T104" s="81"/>
      <c r="U104" s="81"/>
      <c r="V104" s="81"/>
      <c r="W104" s="190"/>
    </row>
    <row r="105" spans="2:36" ht="15" customHeight="1" x14ac:dyDescent="0.25">
      <c r="B105" s="189"/>
      <c r="C105" s="579"/>
      <c r="D105" s="580"/>
      <c r="E105" s="580"/>
      <c r="F105" s="580"/>
      <c r="G105" s="580"/>
      <c r="H105" s="580"/>
      <c r="I105" s="580"/>
      <c r="J105" s="580"/>
      <c r="K105" s="580"/>
      <c r="L105" s="580"/>
      <c r="M105" s="580"/>
      <c r="N105" s="580"/>
      <c r="O105" s="580"/>
      <c r="P105" s="580"/>
      <c r="Q105" s="580"/>
      <c r="R105" s="580"/>
      <c r="S105" s="580"/>
      <c r="T105" s="580"/>
      <c r="U105" s="580"/>
      <c r="V105" s="581"/>
      <c r="W105" s="190"/>
    </row>
    <row r="106" spans="2:36" ht="15" customHeight="1" x14ac:dyDescent="0.25">
      <c r="B106" s="189"/>
      <c r="C106" s="582"/>
      <c r="D106" s="583"/>
      <c r="E106" s="583"/>
      <c r="F106" s="583"/>
      <c r="G106" s="583"/>
      <c r="H106" s="583"/>
      <c r="I106" s="583"/>
      <c r="J106" s="583"/>
      <c r="K106" s="583"/>
      <c r="L106" s="583"/>
      <c r="M106" s="583"/>
      <c r="N106" s="583"/>
      <c r="O106" s="583"/>
      <c r="P106" s="583"/>
      <c r="Q106" s="583"/>
      <c r="R106" s="583"/>
      <c r="S106" s="583"/>
      <c r="T106" s="583"/>
      <c r="U106" s="583"/>
      <c r="V106" s="584"/>
      <c r="W106" s="190"/>
    </row>
    <row r="107" spans="2:36" ht="15" customHeight="1" x14ac:dyDescent="0.25">
      <c r="B107" s="189"/>
      <c r="C107" s="582"/>
      <c r="D107" s="583"/>
      <c r="E107" s="583"/>
      <c r="F107" s="583"/>
      <c r="G107" s="583"/>
      <c r="H107" s="583"/>
      <c r="I107" s="583"/>
      <c r="J107" s="583"/>
      <c r="K107" s="583"/>
      <c r="L107" s="583"/>
      <c r="M107" s="583"/>
      <c r="N107" s="583"/>
      <c r="O107" s="583"/>
      <c r="P107" s="583"/>
      <c r="Q107" s="583"/>
      <c r="R107" s="583"/>
      <c r="S107" s="583"/>
      <c r="T107" s="583"/>
      <c r="U107" s="583"/>
      <c r="V107" s="584"/>
      <c r="W107" s="190"/>
    </row>
    <row r="108" spans="2:36" ht="15" customHeight="1" thickBot="1" x14ac:dyDescent="0.3">
      <c r="B108" s="189"/>
      <c r="C108" s="585"/>
      <c r="D108" s="586"/>
      <c r="E108" s="586"/>
      <c r="F108" s="586"/>
      <c r="G108" s="586"/>
      <c r="H108" s="586"/>
      <c r="I108" s="586"/>
      <c r="J108" s="586"/>
      <c r="K108" s="586"/>
      <c r="L108" s="586"/>
      <c r="M108" s="586"/>
      <c r="N108" s="586"/>
      <c r="O108" s="586"/>
      <c r="P108" s="586"/>
      <c r="Q108" s="586"/>
      <c r="R108" s="586"/>
      <c r="S108" s="586"/>
      <c r="T108" s="586"/>
      <c r="U108" s="586"/>
      <c r="V108" s="587"/>
      <c r="W108" s="190"/>
    </row>
    <row r="109" spans="2:36" ht="5.0999999999999996" customHeight="1" thickBot="1" x14ac:dyDescent="0.3">
      <c r="B109" s="188"/>
      <c r="C109" s="191"/>
      <c r="D109" s="191"/>
      <c r="E109" s="191"/>
      <c r="F109" s="191"/>
      <c r="G109" s="191"/>
      <c r="H109" s="191"/>
      <c r="I109" s="191"/>
      <c r="J109" s="191"/>
      <c r="K109" s="191"/>
      <c r="L109" s="191"/>
      <c r="M109" s="191"/>
      <c r="N109" s="191"/>
      <c r="O109" s="191"/>
      <c r="P109" s="191"/>
      <c r="Q109" s="191"/>
      <c r="R109" s="191"/>
      <c r="S109" s="191"/>
      <c r="T109" s="191"/>
      <c r="U109" s="191"/>
      <c r="V109" s="191"/>
      <c r="W109" s="192"/>
    </row>
    <row r="110" spans="2:36" ht="5.0999999999999996" customHeight="1" thickBot="1" x14ac:dyDescent="0.3"/>
    <row r="111" spans="2:36" ht="5.0999999999999996" customHeight="1" thickBot="1" x14ac:dyDescent="0.3">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7"/>
    </row>
    <row r="112" spans="2:36" ht="15" customHeight="1" thickBot="1" x14ac:dyDescent="0.3">
      <c r="B112" s="189"/>
      <c r="C112" s="576" t="s">
        <v>1204</v>
      </c>
      <c r="D112" s="577"/>
      <c r="E112" s="578"/>
      <c r="F112" s="570"/>
      <c r="G112" s="571"/>
      <c r="H112" s="571"/>
      <c r="I112" s="571"/>
      <c r="J112" s="571"/>
      <c r="K112" s="572"/>
      <c r="L112" s="81"/>
      <c r="M112" s="576" t="s">
        <v>1205</v>
      </c>
      <c r="N112" s="577"/>
      <c r="O112" s="578"/>
      <c r="P112" s="570"/>
      <c r="Q112" s="571"/>
      <c r="R112" s="571"/>
      <c r="S112" s="571"/>
      <c r="T112" s="571"/>
      <c r="U112" s="571"/>
      <c r="V112" s="572"/>
      <c r="W112" s="190"/>
    </row>
    <row r="113" spans="2:23" ht="5.0999999999999996" customHeight="1" thickBot="1" x14ac:dyDescent="0.3">
      <c r="B113" s="188"/>
      <c r="C113" s="191"/>
      <c r="D113" s="191"/>
      <c r="E113" s="191"/>
      <c r="F113" s="191"/>
      <c r="G113" s="191"/>
      <c r="H113" s="191"/>
      <c r="I113" s="191"/>
      <c r="J113" s="191"/>
      <c r="K113" s="191"/>
      <c r="L113" s="191"/>
      <c r="M113" s="191"/>
      <c r="N113" s="191"/>
      <c r="O113" s="191"/>
      <c r="P113" s="191"/>
      <c r="Q113" s="191"/>
      <c r="R113" s="191"/>
      <c r="S113" s="191"/>
      <c r="T113" s="191"/>
      <c r="U113" s="191"/>
      <c r="V113" s="191"/>
      <c r="W113" s="192"/>
    </row>
  </sheetData>
  <dataConsolidate/>
  <mergeCells count="137">
    <mergeCell ref="S1:W2"/>
    <mergeCell ref="B3:F3"/>
    <mergeCell ref="S3:W3"/>
    <mergeCell ref="C82:J82"/>
    <mergeCell ref="H54:J54"/>
    <mergeCell ref="C56:G56"/>
    <mergeCell ref="H58:J58"/>
    <mergeCell ref="C58:G58"/>
    <mergeCell ref="L58:V58"/>
    <mergeCell ref="C68:G68"/>
    <mergeCell ref="C60:G60"/>
    <mergeCell ref="C64:G64"/>
    <mergeCell ref="H60:J60"/>
    <mergeCell ref="C66:G66"/>
    <mergeCell ref="H68:J68"/>
    <mergeCell ref="H64:J64"/>
    <mergeCell ref="L66:V66"/>
    <mergeCell ref="L68:V68"/>
    <mergeCell ref="H72:J72"/>
    <mergeCell ref="H74:J74"/>
    <mergeCell ref="C74:G74"/>
    <mergeCell ref="H66:J66"/>
    <mergeCell ref="H84:J84"/>
    <mergeCell ref="C78:G78"/>
    <mergeCell ref="H78:J78"/>
    <mergeCell ref="G1:R1"/>
    <mergeCell ref="G2:R2"/>
    <mergeCell ref="B1:F2"/>
    <mergeCell ref="D18:E18"/>
    <mergeCell ref="C96:F96"/>
    <mergeCell ref="G96:K96"/>
    <mergeCell ref="N96:Q96"/>
    <mergeCell ref="R96:V96"/>
    <mergeCell ref="L78:V78"/>
    <mergeCell ref="L82:V82"/>
    <mergeCell ref="L84:V84"/>
    <mergeCell ref="L86:V86"/>
    <mergeCell ref="L88:V88"/>
    <mergeCell ref="C94:J94"/>
    <mergeCell ref="L90:V90"/>
    <mergeCell ref="H86:J86"/>
    <mergeCell ref="C86:G86"/>
    <mergeCell ref="H88:J88"/>
    <mergeCell ref="C88:G88"/>
    <mergeCell ref="C90:G90"/>
    <mergeCell ref="H90:J90"/>
    <mergeCell ref="C84:G84"/>
    <mergeCell ref="L54:N54"/>
    <mergeCell ref="O64:V64"/>
    <mergeCell ref="L62:V62"/>
    <mergeCell ref="L76:V76"/>
    <mergeCell ref="C70:J70"/>
    <mergeCell ref="C10:J10"/>
    <mergeCell ref="C12:G12"/>
    <mergeCell ref="H12:L12"/>
    <mergeCell ref="C14:G14"/>
    <mergeCell ref="H14:L14"/>
    <mergeCell ref="C16:G16"/>
    <mergeCell ref="H16:L16"/>
    <mergeCell ref="N12:P12"/>
    <mergeCell ref="Q12:V12"/>
    <mergeCell ref="N14:P14"/>
    <mergeCell ref="Q14:V14"/>
    <mergeCell ref="N16:P16"/>
    <mergeCell ref="Q16:V16"/>
    <mergeCell ref="L30:V30"/>
    <mergeCell ref="L50:V50"/>
    <mergeCell ref="I44:J44"/>
    <mergeCell ref="C112:E112"/>
    <mergeCell ref="F112:K112"/>
    <mergeCell ref="M112:O112"/>
    <mergeCell ref="P112:V112"/>
    <mergeCell ref="C103:J103"/>
    <mergeCell ref="C105:V108"/>
    <mergeCell ref="K103:V103"/>
    <mergeCell ref="C98:F98"/>
    <mergeCell ref="G98:K98"/>
    <mergeCell ref="R98:V98"/>
    <mergeCell ref="N98:O98"/>
    <mergeCell ref="P98:Q98"/>
    <mergeCell ref="L46:V46"/>
    <mergeCell ref="L44:Q44"/>
    <mergeCell ref="L72:V72"/>
    <mergeCell ref="L74:V74"/>
    <mergeCell ref="L70:V70"/>
    <mergeCell ref="C62:J62"/>
    <mergeCell ref="L64:N64"/>
    <mergeCell ref="C76:J76"/>
    <mergeCell ref="C72:G72"/>
    <mergeCell ref="L42:V42"/>
    <mergeCell ref="G20:I20"/>
    <mergeCell ref="C20:F20"/>
    <mergeCell ref="L60:V60"/>
    <mergeCell ref="O22:Q22"/>
    <mergeCell ref="R22:V22"/>
    <mergeCell ref="C26:J26"/>
    <mergeCell ref="H30:J30"/>
    <mergeCell ref="L40:V40"/>
    <mergeCell ref="H40:J40"/>
    <mergeCell ref="C40:G40"/>
    <mergeCell ref="H46:J46"/>
    <mergeCell ref="C46:G46"/>
    <mergeCell ref="H56:J56"/>
    <mergeCell ref="C42:G42"/>
    <mergeCell ref="H42:J42"/>
    <mergeCell ref="C32:G32"/>
    <mergeCell ref="H32:J32"/>
    <mergeCell ref="H34:J34"/>
    <mergeCell ref="C34:G34"/>
    <mergeCell ref="C50:J50"/>
    <mergeCell ref="L28:V28"/>
    <mergeCell ref="L26:V26"/>
    <mergeCell ref="L32:V32"/>
    <mergeCell ref="N6:V6"/>
    <mergeCell ref="G3:R3"/>
    <mergeCell ref="C6:G6"/>
    <mergeCell ref="H6:L6"/>
    <mergeCell ref="L56:V56"/>
    <mergeCell ref="L52:V52"/>
    <mergeCell ref="C54:G54"/>
    <mergeCell ref="H18:L18"/>
    <mergeCell ref="C28:G28"/>
    <mergeCell ref="H28:J28"/>
    <mergeCell ref="J22:M22"/>
    <mergeCell ref="J20:M20"/>
    <mergeCell ref="O20:Q20"/>
    <mergeCell ref="R20:V20"/>
    <mergeCell ref="G22:I22"/>
    <mergeCell ref="O54:V54"/>
    <mergeCell ref="D44:H44"/>
    <mergeCell ref="C30:G30"/>
    <mergeCell ref="R44:V44"/>
    <mergeCell ref="C52:J52"/>
    <mergeCell ref="L34:V34"/>
    <mergeCell ref="C38:J38"/>
    <mergeCell ref="L38:V38"/>
    <mergeCell ref="F18:G18"/>
  </mergeCells>
  <conditionalFormatting sqref="H74:J74">
    <cfRule type="cellIs" dxfId="83" priority="4" operator="equal">
      <formula>$I$73</formula>
    </cfRule>
  </conditionalFormatting>
  <conditionalFormatting sqref="H66:J66">
    <cfRule type="cellIs" dxfId="82" priority="5" operator="equal">
      <formula>$I$65</formula>
    </cfRule>
  </conditionalFormatting>
  <conditionalFormatting sqref="H86:J86">
    <cfRule type="cellIs" dxfId="81" priority="3" operator="equal">
      <formula>$I$85</formula>
    </cfRule>
  </conditionalFormatting>
  <conditionalFormatting sqref="H88:J88">
    <cfRule type="cellIs" dxfId="80" priority="2" operator="equal">
      <formula>$I$87</formula>
    </cfRule>
  </conditionalFormatting>
  <conditionalFormatting sqref="H90:J90">
    <cfRule type="cellIs" dxfId="79" priority="1" operator="equal">
      <formula>$I$89</formula>
    </cfRule>
  </conditionalFormatting>
  <dataValidations count="11">
    <dataValidation type="list" allowBlank="1" showInputMessage="1" showErrorMessage="1" sqref="H64 H68 H78 H72 H46">
      <formula1>pregunta</formula1>
    </dataValidation>
    <dataValidation type="list" allowBlank="1" showInputMessage="1" showErrorMessage="1" sqref="H30">
      <formula1>visión</formula1>
    </dataValidation>
    <dataValidation type="list" allowBlank="1" showInputMessage="1" showErrorMessage="1" sqref="H14">
      <formula1>actividad</formula1>
    </dataValidation>
    <dataValidation type="list" allowBlank="1" showInputMessage="1" showErrorMessage="1" sqref="H16">
      <formula1>municipio</formula1>
    </dataValidation>
    <dataValidation type="list" allowBlank="1" showInputMessage="1" showErrorMessage="1" sqref="I44:J44 H42:J42">
      <formula1>marco</formula1>
    </dataValidation>
    <dataValidation type="list" allowBlank="1" showInputMessage="1" showErrorMessage="1" sqref="J22">
      <formula1>clasificación</formula1>
    </dataValidation>
    <dataValidation type="list" allowBlank="1" showInputMessage="1" showErrorMessage="1" sqref="H56:J56 H60:J60 H58:J58">
      <formula1>INDIRECT($H$55)</formula1>
    </dataValidation>
    <dataValidation type="list" allowBlank="1" showInputMessage="1" showErrorMessage="1" sqref="H66:J66">
      <formula1>INDIRECT($H$65)</formula1>
    </dataValidation>
    <dataValidation type="list" allowBlank="1" showInputMessage="1" showErrorMessage="1" sqref="H74:J74">
      <formula1>INDIRECT($H$73)</formula1>
    </dataValidation>
    <dataValidation type="list" allowBlank="1" showInputMessage="1" showErrorMessage="1" sqref="H86:J86 H90:J90 H88:J88">
      <formula1>INDIRECT($H$85)</formula1>
    </dataValidation>
    <dataValidation type="list" allowBlank="1" showInputMessage="1" showErrorMessage="1" sqref="H6:H8">
      <formula1>AUTORIDAD</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56BE6887-51DC-43F2-94B2-2479560C5993}">
            <xm:f>NOT(ISERROR(SEARCH($I$55,H56)))</xm:f>
            <xm:f>$I$55</xm:f>
            <x14:dxf>
              <font>
                <color rgb="FF9C0006"/>
              </font>
              <fill>
                <patternFill>
                  <bgColor rgb="FFFFC7CE"/>
                </patternFill>
              </fill>
            </x14:dxf>
          </x14:cfRule>
          <xm:sqref>H56:J56</xm:sqref>
        </x14:conditionalFormatting>
        <x14:conditionalFormatting xmlns:xm="http://schemas.microsoft.com/office/excel/2006/main">
          <x14:cfRule type="containsText" priority="11" operator="containsText" id="{D787316B-BA36-4CAB-A621-10105AB7B1F8}">
            <xm:f>NOT(ISERROR(SEARCH($I$55,H58)))</xm:f>
            <xm:f>$I$55</xm:f>
            <x14:dxf>
              <font>
                <color rgb="FF9C0006"/>
              </font>
              <fill>
                <patternFill>
                  <bgColor rgb="FFFFC7CE"/>
                </patternFill>
              </fill>
            </x14:dxf>
          </x14:cfRule>
          <xm:sqref>H58:J58</xm:sqref>
        </x14:conditionalFormatting>
        <x14:conditionalFormatting xmlns:xm="http://schemas.microsoft.com/office/excel/2006/main">
          <x14:cfRule type="containsText" priority="10" operator="containsText" id="{A9C75461-5E02-4A5E-A52A-2BFE6A876206}">
            <xm:f>NOT(ISERROR(SEARCH($I$55,H60)))</xm:f>
            <xm:f>$I$55</xm:f>
            <x14:dxf>
              <font>
                <color rgb="FF9C0006"/>
              </font>
              <fill>
                <patternFill>
                  <bgColor rgb="FFFFC7CE"/>
                </patternFill>
              </fill>
            </x14:dxf>
          </x14:cfRule>
          <xm:sqref>H60:J60</xm:sqref>
        </x14:conditionalFormatting>
        <x14:conditionalFormatting xmlns:xm="http://schemas.microsoft.com/office/excel/2006/main">
          <x14:cfRule type="containsText" priority="7" operator="containsText" id="{C9176DE9-AFFD-4E44-B309-CF5B0EE1B8A0}">
            <xm:f>NOT(ISERROR(SEARCH($I$55,H74)))</xm:f>
            <xm:f>$I$55</xm:f>
            <x14:dxf>
              <font>
                <color rgb="FF9C0006"/>
              </font>
              <fill>
                <patternFill>
                  <bgColor rgb="FFFFC7CE"/>
                </patternFill>
              </fill>
            </x14:dxf>
          </x14:cfRule>
          <xm:sqref>H74:J74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22"/>
  <sheetViews>
    <sheetView zoomScale="90" zoomScaleNormal="90" zoomScaleSheetLayoutView="100" workbookViewId="0">
      <pane ySplit="4" topLeftCell="A35" activePane="bottomLeft" state="frozen"/>
      <selection pane="bottomLeft" activeCell="Z39" sqref="Z39"/>
    </sheetView>
  </sheetViews>
  <sheetFormatPr baseColWidth="10" defaultColWidth="11.42578125" defaultRowHeight="15" customHeight="1" x14ac:dyDescent="0.25"/>
  <cols>
    <col min="1" max="2" width="3.7109375" style="102" customWidth="1"/>
    <col min="3" max="19" width="5.7109375" style="102" customWidth="1"/>
    <col min="20" max="21" width="6.7109375" style="102" customWidth="1"/>
    <col min="22" max="30" width="5.7109375" style="102" customWidth="1"/>
    <col min="31" max="32" width="11.42578125" style="102" customWidth="1"/>
    <col min="33" max="33" width="5.7109375" style="102" customWidth="1"/>
    <col min="34" max="41" width="11.42578125" style="102" hidden="1" customWidth="1"/>
    <col min="42" max="42" width="15.7109375" style="103" hidden="1" customWidth="1"/>
    <col min="43" max="68" width="11.42578125" style="102" hidden="1" customWidth="1"/>
    <col min="69" max="70" width="1.5703125" style="102" hidden="1" customWidth="1"/>
    <col min="71" max="71" width="1" style="102" hidden="1" customWidth="1"/>
    <col min="72" max="79" width="11.42578125" style="102" customWidth="1"/>
    <col min="80" max="16384" width="11.42578125" style="102"/>
  </cols>
  <sheetData>
    <row r="1" spans="2:72" s="163" customFormat="1" ht="31.5" customHeight="1" x14ac:dyDescent="0.2">
      <c r="B1" s="376" t="s">
        <v>2236</v>
      </c>
      <c r="C1" s="376"/>
      <c r="D1" s="376"/>
      <c r="E1" s="376"/>
      <c r="F1" s="376"/>
      <c r="G1" s="376"/>
      <c r="H1" s="624" t="s">
        <v>2206</v>
      </c>
      <c r="I1" s="625"/>
      <c r="J1" s="625"/>
      <c r="K1" s="625"/>
      <c r="L1" s="625"/>
      <c r="M1" s="625"/>
      <c r="N1" s="625"/>
      <c r="O1" s="625"/>
      <c r="P1" s="625"/>
      <c r="Q1" s="625"/>
      <c r="R1" s="625"/>
      <c r="S1" s="625"/>
      <c r="T1" s="625"/>
      <c r="U1" s="625"/>
      <c r="V1" s="625"/>
      <c r="W1" s="625"/>
      <c r="X1" s="625"/>
      <c r="Y1" s="625"/>
      <c r="Z1" s="625"/>
      <c r="AA1" s="625"/>
      <c r="AB1" s="625"/>
      <c r="AC1" s="625"/>
      <c r="AD1" s="626"/>
      <c r="AE1" s="627"/>
      <c r="AF1" s="628"/>
      <c r="AG1" s="629"/>
      <c r="AH1" s="165"/>
      <c r="AI1" s="165"/>
      <c r="AJ1" s="165"/>
    </row>
    <row r="2" spans="2:72" s="163" customFormat="1" ht="17.25" customHeight="1" x14ac:dyDescent="0.2">
      <c r="B2" s="376"/>
      <c r="C2" s="376"/>
      <c r="D2" s="376"/>
      <c r="E2" s="376"/>
      <c r="F2" s="376"/>
      <c r="G2" s="376"/>
      <c r="H2" s="378" t="s">
        <v>2234</v>
      </c>
      <c r="I2" s="378"/>
      <c r="J2" s="378"/>
      <c r="K2" s="378"/>
      <c r="L2" s="378"/>
      <c r="M2" s="378"/>
      <c r="N2" s="378"/>
      <c r="O2" s="378"/>
      <c r="P2" s="378"/>
      <c r="Q2" s="378"/>
      <c r="R2" s="378"/>
      <c r="S2" s="378"/>
      <c r="T2" s="378"/>
      <c r="U2" s="378"/>
      <c r="V2" s="378"/>
      <c r="W2" s="378"/>
      <c r="X2" s="378"/>
      <c r="Y2" s="378"/>
      <c r="Z2" s="378"/>
      <c r="AA2" s="378"/>
      <c r="AB2" s="378"/>
      <c r="AC2" s="378"/>
      <c r="AD2" s="378"/>
      <c r="AE2" s="630"/>
      <c r="AF2" s="631"/>
      <c r="AG2" s="632"/>
      <c r="AH2" s="165"/>
      <c r="AI2" s="165"/>
      <c r="AJ2" s="165"/>
    </row>
    <row r="3" spans="2:72" s="163" customFormat="1" ht="17.25" customHeight="1" x14ac:dyDescent="0.2">
      <c r="B3" s="621" t="s">
        <v>2238</v>
      </c>
      <c r="C3" s="622"/>
      <c r="D3" s="622"/>
      <c r="E3" s="622"/>
      <c r="F3" s="622"/>
      <c r="G3" s="623"/>
      <c r="H3" s="621" t="s">
        <v>2242</v>
      </c>
      <c r="I3" s="622"/>
      <c r="J3" s="622"/>
      <c r="K3" s="622"/>
      <c r="L3" s="622"/>
      <c r="M3" s="622"/>
      <c r="N3" s="622"/>
      <c r="O3" s="622"/>
      <c r="P3" s="622"/>
      <c r="Q3" s="622"/>
      <c r="R3" s="622"/>
      <c r="S3" s="622"/>
      <c r="T3" s="622"/>
      <c r="U3" s="622"/>
      <c r="V3" s="622"/>
      <c r="W3" s="622"/>
      <c r="X3" s="622"/>
      <c r="Y3" s="622"/>
      <c r="Z3" s="622"/>
      <c r="AA3" s="622"/>
      <c r="AB3" s="622"/>
      <c r="AC3" s="622"/>
      <c r="AD3" s="623"/>
      <c r="AE3" s="621" t="s">
        <v>2235</v>
      </c>
      <c r="AF3" s="622"/>
      <c r="AG3" s="623"/>
      <c r="AH3" s="164"/>
      <c r="AI3" s="164"/>
      <c r="AJ3" s="164"/>
    </row>
    <row r="4" spans="2:72" s="82" customFormat="1" ht="6" customHeight="1" thickBot="1" x14ac:dyDescent="0.3">
      <c r="AP4" s="101"/>
    </row>
    <row r="5" spans="2:72" ht="5.0999999999999996" customHeight="1" thickBot="1" x14ac:dyDescent="0.3">
      <c r="B5" s="212"/>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34"/>
      <c r="AH5" s="221"/>
      <c r="AI5" s="221"/>
      <c r="AJ5" s="221"/>
      <c r="AK5" s="221"/>
      <c r="AL5" s="221"/>
      <c r="AM5" s="221"/>
      <c r="AN5" s="221"/>
      <c r="AO5" s="221"/>
      <c r="AP5" s="235"/>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2"/>
    </row>
    <row r="6" spans="2:72" ht="15" customHeight="1" thickBot="1" x14ac:dyDescent="0.3">
      <c r="B6" s="213"/>
      <c r="C6" s="564" t="s">
        <v>1384</v>
      </c>
      <c r="D6" s="565"/>
      <c r="E6" s="565"/>
      <c r="F6" s="565"/>
      <c r="G6" s="565"/>
      <c r="H6" s="565"/>
      <c r="I6" s="565"/>
      <c r="J6" s="566"/>
      <c r="K6" s="104"/>
      <c r="L6" s="104"/>
      <c r="M6" s="104"/>
      <c r="N6" s="104"/>
      <c r="O6" s="104"/>
      <c r="P6" s="104"/>
      <c r="Q6" s="104"/>
      <c r="R6" s="104"/>
      <c r="S6" s="104"/>
      <c r="T6" s="104"/>
      <c r="U6" s="104"/>
      <c r="V6" s="104"/>
      <c r="W6" s="104"/>
      <c r="X6" s="104"/>
      <c r="Y6" s="104"/>
      <c r="Z6" s="104"/>
      <c r="AA6" s="104"/>
      <c r="AB6" s="104"/>
      <c r="AC6" s="104"/>
      <c r="AD6" s="104"/>
      <c r="AE6" s="104"/>
      <c r="AF6" s="104"/>
      <c r="AG6" s="214"/>
      <c r="AH6" s="104"/>
      <c r="AI6" s="104"/>
      <c r="AJ6" s="104"/>
      <c r="AK6" s="104"/>
      <c r="AL6" s="104"/>
      <c r="AM6" s="104"/>
      <c r="AN6" s="104"/>
      <c r="AO6" s="104"/>
      <c r="AP6" s="236"/>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214"/>
      <c r="BT6" s="213"/>
    </row>
    <row r="7" spans="2:72" ht="5.0999999999999996" customHeight="1" thickBot="1" x14ac:dyDescent="0.3">
      <c r="B7" s="213"/>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214"/>
      <c r="AH7" s="104"/>
      <c r="AI7" s="104"/>
      <c r="AJ7" s="104"/>
      <c r="AK7" s="104"/>
      <c r="AL7" s="104"/>
      <c r="AM7" s="104"/>
      <c r="AN7" s="104"/>
      <c r="AO7" s="104"/>
      <c r="AP7" s="236"/>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214"/>
      <c r="BT7" s="213"/>
    </row>
    <row r="8" spans="2:72" ht="15" customHeight="1" thickBot="1" x14ac:dyDescent="0.3">
      <c r="B8" s="213"/>
      <c r="C8" s="651" t="s">
        <v>1385</v>
      </c>
      <c r="D8" s="652"/>
      <c r="E8" s="652"/>
      <c r="F8" s="652"/>
      <c r="G8" s="652"/>
      <c r="H8" s="652"/>
      <c r="I8" s="652"/>
      <c r="J8" s="653"/>
      <c r="K8" s="104"/>
      <c r="L8" s="104"/>
      <c r="M8" s="104"/>
      <c r="N8" s="104"/>
      <c r="O8" s="104"/>
      <c r="P8" s="104"/>
      <c r="Q8" s="104"/>
      <c r="R8" s="104"/>
      <c r="S8" s="104"/>
      <c r="T8" s="104"/>
      <c r="U8" s="104"/>
      <c r="V8" s="104"/>
      <c r="W8" s="104"/>
      <c r="X8" s="104"/>
      <c r="Y8" s="104"/>
      <c r="Z8" s="104"/>
      <c r="AA8" s="104"/>
      <c r="AB8" s="104"/>
      <c r="AC8" s="104"/>
      <c r="AD8" s="104"/>
      <c r="AE8" s="104"/>
      <c r="AF8" s="104"/>
      <c r="AG8" s="214"/>
      <c r="AH8" s="104"/>
      <c r="AI8" s="104"/>
      <c r="AJ8" s="104"/>
      <c r="AK8" s="104"/>
      <c r="AL8" s="104"/>
      <c r="AM8" s="104"/>
      <c r="AN8" s="104"/>
      <c r="AO8" s="104"/>
      <c r="AP8" s="236"/>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214"/>
      <c r="BT8" s="213"/>
    </row>
    <row r="9" spans="2:72" ht="5.0999999999999996" customHeight="1" thickBot="1" x14ac:dyDescent="0.3">
      <c r="B9" s="213"/>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214"/>
      <c r="AH9" s="104"/>
      <c r="AI9" s="104"/>
      <c r="AJ9" s="104"/>
      <c r="AK9" s="104"/>
      <c r="AL9" s="104"/>
      <c r="AM9" s="104"/>
      <c r="AN9" s="104"/>
      <c r="AO9" s="104"/>
      <c r="AP9" s="236"/>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214"/>
      <c r="BT9" s="213"/>
    </row>
    <row r="10" spans="2:72" s="105" customFormat="1" ht="15" customHeight="1" thickBot="1" x14ac:dyDescent="0.3">
      <c r="B10" s="237"/>
      <c r="C10" s="712">
        <f>+'2.1. Inscripción'!G39</f>
        <v>0</v>
      </c>
      <c r="D10" s="713"/>
      <c r="E10" s="713"/>
      <c r="F10" s="714"/>
      <c r="G10" s="654" t="s">
        <v>1374</v>
      </c>
      <c r="H10" s="655"/>
      <c r="I10" s="655"/>
      <c r="J10" s="656"/>
      <c r="K10" s="637" t="s">
        <v>1219</v>
      </c>
      <c r="L10" s="638"/>
      <c r="M10" s="638"/>
      <c r="N10" s="638"/>
      <c r="O10" s="638"/>
      <c r="P10" s="638"/>
      <c r="Q10" s="638"/>
      <c r="R10" s="638"/>
      <c r="S10" s="645"/>
      <c r="T10" s="654" t="s">
        <v>1231</v>
      </c>
      <c r="U10" s="655"/>
      <c r="V10" s="655"/>
      <c r="W10" s="655"/>
      <c r="X10" s="655"/>
      <c r="Y10" s="655"/>
      <c r="Z10" s="655"/>
      <c r="AA10" s="655"/>
      <c r="AB10" s="655"/>
      <c r="AC10" s="656"/>
      <c r="AD10" s="712" t="s">
        <v>1220</v>
      </c>
      <c r="AE10" s="713"/>
      <c r="AF10" s="714"/>
      <c r="AG10" s="232"/>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232"/>
      <c r="BT10" s="237"/>
    </row>
    <row r="11" spans="2:72" s="105" customFormat="1" ht="30" customHeight="1" thickBot="1" x14ac:dyDescent="0.3">
      <c r="B11" s="237"/>
      <c r="C11" s="715"/>
      <c r="D11" s="716"/>
      <c r="E11" s="716"/>
      <c r="F11" s="717"/>
      <c r="G11" s="654" t="s">
        <v>1375</v>
      </c>
      <c r="H11" s="656"/>
      <c r="I11" s="654" t="s">
        <v>1376</v>
      </c>
      <c r="J11" s="656"/>
      <c r="K11" s="720" t="s">
        <v>1225</v>
      </c>
      <c r="L11" s="719"/>
      <c r="M11" s="654" t="s">
        <v>1224</v>
      </c>
      <c r="N11" s="656"/>
      <c r="O11" s="720" t="s">
        <v>1230</v>
      </c>
      <c r="P11" s="719"/>
      <c r="Q11" s="654" t="s">
        <v>1223</v>
      </c>
      <c r="R11" s="655"/>
      <c r="S11" s="677"/>
      <c r="T11" s="718" t="s">
        <v>1221</v>
      </c>
      <c r="U11" s="719"/>
      <c r="V11" s="718" t="s">
        <v>1222</v>
      </c>
      <c r="W11" s="719"/>
      <c r="X11" s="654" t="s">
        <v>1232</v>
      </c>
      <c r="Y11" s="655"/>
      <c r="Z11" s="656"/>
      <c r="AA11" s="720" t="s">
        <v>1233</v>
      </c>
      <c r="AB11" s="721"/>
      <c r="AC11" s="722"/>
      <c r="AD11" s="715"/>
      <c r="AE11" s="716"/>
      <c r="AF11" s="717"/>
      <c r="AG11" s="232"/>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232"/>
      <c r="BT11" s="237"/>
    </row>
    <row r="12" spans="2:72" ht="5.0999999999999996" customHeight="1" thickBot="1" x14ac:dyDescent="0.3">
      <c r="B12" s="213"/>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214"/>
      <c r="AH12" s="104"/>
      <c r="AI12" s="104"/>
      <c r="AJ12" s="104"/>
      <c r="AK12" s="104"/>
      <c r="AL12" s="104"/>
      <c r="AM12" s="104"/>
      <c r="AN12" s="104"/>
      <c r="AO12" s="104"/>
      <c r="AP12" s="236"/>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214"/>
      <c r="BT12" s="213"/>
    </row>
    <row r="13" spans="2:72" ht="30" customHeight="1" thickBot="1" x14ac:dyDescent="0.3">
      <c r="B13" s="213"/>
      <c r="C13" s="685">
        <f>+'2.1. Inscripción'!O39</f>
        <v>0</v>
      </c>
      <c r="D13" s="686"/>
      <c r="E13" s="686"/>
      <c r="F13" s="690"/>
      <c r="G13" s="709"/>
      <c r="H13" s="700"/>
      <c r="I13" s="697"/>
      <c r="J13" s="698"/>
      <c r="K13" s="699"/>
      <c r="L13" s="710"/>
      <c r="M13" s="701"/>
      <c r="N13" s="711"/>
      <c r="O13" s="688"/>
      <c r="P13" s="706"/>
      <c r="Q13" s="682">
        <f>+M13*O13</f>
        <v>0</v>
      </c>
      <c r="R13" s="703"/>
      <c r="S13" s="705"/>
      <c r="T13" s="704"/>
      <c r="U13" s="706"/>
      <c r="V13" s="704"/>
      <c r="W13" s="689"/>
      <c r="X13" s="682">
        <f>+T13+V13</f>
        <v>0</v>
      </c>
      <c r="Y13" s="683"/>
      <c r="Z13" s="684"/>
      <c r="AA13" s="707">
        <f>+X13*M13</f>
        <v>0</v>
      </c>
      <c r="AB13" s="683"/>
      <c r="AC13" s="684"/>
      <c r="AD13" s="682">
        <f>+Q13-AA13</f>
        <v>0</v>
      </c>
      <c r="AE13" s="683"/>
      <c r="AF13" s="684"/>
      <c r="AG13" s="214"/>
      <c r="AH13" s="104"/>
      <c r="AI13" s="104"/>
      <c r="AJ13" s="104"/>
      <c r="AK13" s="104"/>
      <c r="AL13" s="104"/>
      <c r="AM13" s="104"/>
      <c r="AN13" s="104"/>
      <c r="AO13" s="104"/>
      <c r="AP13" s="236"/>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214"/>
      <c r="BT13" s="213"/>
    </row>
    <row r="14" spans="2:72" ht="5.0999999999999996" customHeight="1" thickBot="1" x14ac:dyDescent="0.3">
      <c r="B14" s="213"/>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214"/>
      <c r="AH14" s="104"/>
      <c r="AI14" s="104"/>
      <c r="AJ14" s="104"/>
      <c r="AK14" s="104"/>
      <c r="AL14" s="104"/>
      <c r="AM14" s="104"/>
      <c r="AN14" s="104"/>
      <c r="AO14" s="104"/>
      <c r="AP14" s="236"/>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214"/>
      <c r="BT14" s="213"/>
    </row>
    <row r="15" spans="2:72" ht="30" customHeight="1" thickBot="1" x14ac:dyDescent="0.3">
      <c r="B15" s="213"/>
      <c r="C15" s="685">
        <f>+'2.1. Inscripción'!H41</f>
        <v>0</v>
      </c>
      <c r="D15" s="686"/>
      <c r="E15" s="686"/>
      <c r="F15" s="690"/>
      <c r="G15" s="709"/>
      <c r="H15" s="700"/>
      <c r="I15" s="697"/>
      <c r="J15" s="698"/>
      <c r="K15" s="699"/>
      <c r="L15" s="710"/>
      <c r="M15" s="701"/>
      <c r="N15" s="711"/>
      <c r="O15" s="688"/>
      <c r="P15" s="706"/>
      <c r="Q15" s="682">
        <f>+M15*O15</f>
        <v>0</v>
      </c>
      <c r="R15" s="703"/>
      <c r="S15" s="705"/>
      <c r="T15" s="704"/>
      <c r="U15" s="689"/>
      <c r="V15" s="688"/>
      <c r="W15" s="706"/>
      <c r="X15" s="707">
        <f>+T15+V15</f>
        <v>0</v>
      </c>
      <c r="Y15" s="683"/>
      <c r="Z15" s="684"/>
      <c r="AA15" s="707">
        <f>+X15*M15</f>
        <v>0</v>
      </c>
      <c r="AB15" s="683"/>
      <c r="AC15" s="684"/>
      <c r="AD15" s="682">
        <f>+Q15-AA15</f>
        <v>0</v>
      </c>
      <c r="AE15" s="683"/>
      <c r="AF15" s="684"/>
      <c r="AG15" s="214"/>
      <c r="AH15" s="104"/>
      <c r="AI15" s="104"/>
      <c r="AJ15" s="104"/>
      <c r="AK15" s="104"/>
      <c r="AL15" s="104"/>
      <c r="AM15" s="104"/>
      <c r="AN15" s="104"/>
      <c r="AO15" s="104"/>
      <c r="AP15" s="236"/>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214"/>
      <c r="BT15" s="213"/>
    </row>
    <row r="16" spans="2:72" ht="5.0999999999999996" customHeight="1" thickBot="1" x14ac:dyDescent="0.3">
      <c r="B16" s="213"/>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214"/>
      <c r="AH16" s="104"/>
      <c r="AI16" s="104"/>
      <c r="AJ16" s="104"/>
      <c r="AK16" s="104"/>
      <c r="AL16" s="104"/>
      <c r="AM16" s="104"/>
      <c r="AN16" s="104"/>
      <c r="AO16" s="104"/>
      <c r="AP16" s="236"/>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214"/>
      <c r="BT16" s="213"/>
    </row>
    <row r="17" spans="2:72" ht="30" customHeight="1" thickBot="1" x14ac:dyDescent="0.3">
      <c r="B17" s="213"/>
      <c r="C17" s="685">
        <f>+'2.1. Inscripción'!L41</f>
        <v>0</v>
      </c>
      <c r="D17" s="686"/>
      <c r="E17" s="686"/>
      <c r="F17" s="687"/>
      <c r="G17" s="695"/>
      <c r="H17" s="696"/>
      <c r="I17" s="708"/>
      <c r="J17" s="698"/>
      <c r="K17" s="699"/>
      <c r="L17" s="700"/>
      <c r="M17" s="701"/>
      <c r="N17" s="702"/>
      <c r="O17" s="688"/>
      <c r="P17" s="689"/>
      <c r="Q17" s="682">
        <f>+M17*O17</f>
        <v>0</v>
      </c>
      <c r="R17" s="703"/>
      <c r="S17" s="705"/>
      <c r="T17" s="704"/>
      <c r="U17" s="689"/>
      <c r="V17" s="688"/>
      <c r="W17" s="706"/>
      <c r="X17" s="707">
        <f>+T17+V17</f>
        <v>0</v>
      </c>
      <c r="Y17" s="683"/>
      <c r="Z17" s="691"/>
      <c r="AA17" s="682">
        <f>+X17*M17</f>
        <v>0</v>
      </c>
      <c r="AB17" s="683"/>
      <c r="AC17" s="684"/>
      <c r="AD17" s="682">
        <f>+Q17-AA17</f>
        <v>0</v>
      </c>
      <c r="AE17" s="683"/>
      <c r="AF17" s="684"/>
      <c r="AG17" s="214"/>
      <c r="AH17" s="104"/>
      <c r="AI17" s="104"/>
      <c r="AJ17" s="104"/>
      <c r="AK17" s="104"/>
      <c r="AL17" s="104"/>
      <c r="AM17" s="104"/>
      <c r="AN17" s="104"/>
      <c r="AO17" s="104"/>
      <c r="AP17" s="236"/>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214"/>
      <c r="BT17" s="213"/>
    </row>
    <row r="18" spans="2:72" ht="5.0999999999999996" customHeight="1" thickBot="1" x14ac:dyDescent="0.3">
      <c r="B18" s="21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214"/>
      <c r="AH18" s="104"/>
      <c r="AI18" s="104"/>
      <c r="AJ18" s="104"/>
      <c r="AK18" s="104"/>
      <c r="AL18" s="104"/>
      <c r="AM18" s="104"/>
      <c r="AN18" s="104"/>
      <c r="AO18" s="104"/>
      <c r="AP18" s="236"/>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214"/>
    </row>
    <row r="19" spans="2:72" ht="30" customHeight="1" thickBot="1" x14ac:dyDescent="0.3">
      <c r="B19" s="213"/>
      <c r="C19" s="685">
        <f>+'2.1. Inscripción'!P41</f>
        <v>0</v>
      </c>
      <c r="D19" s="686"/>
      <c r="E19" s="686"/>
      <c r="F19" s="687"/>
      <c r="G19" s="695"/>
      <c r="H19" s="696"/>
      <c r="I19" s="697"/>
      <c r="J19" s="698"/>
      <c r="K19" s="699"/>
      <c r="L19" s="700"/>
      <c r="M19" s="701"/>
      <c r="N19" s="702"/>
      <c r="O19" s="688"/>
      <c r="P19" s="689"/>
      <c r="Q19" s="682">
        <f>+M19*O19</f>
        <v>0</v>
      </c>
      <c r="R19" s="703"/>
      <c r="S19" s="705"/>
      <c r="T19" s="704"/>
      <c r="U19" s="689"/>
      <c r="V19" s="688"/>
      <c r="W19" s="689"/>
      <c r="X19" s="682">
        <f>+T19+V19</f>
        <v>0</v>
      </c>
      <c r="Y19" s="683"/>
      <c r="Z19" s="691"/>
      <c r="AA19" s="682">
        <f>+X19*M19</f>
        <v>0</v>
      </c>
      <c r="AB19" s="683"/>
      <c r="AC19" s="684"/>
      <c r="AD19" s="682">
        <f>+Q19-AA19</f>
        <v>0</v>
      </c>
      <c r="AE19" s="683"/>
      <c r="AF19" s="684"/>
      <c r="AG19" s="214"/>
      <c r="AH19" s="104"/>
      <c r="AI19" s="104"/>
      <c r="AJ19" s="104"/>
      <c r="AK19" s="104"/>
      <c r="AL19" s="104"/>
      <c r="AM19" s="104"/>
      <c r="AN19" s="104"/>
      <c r="AO19" s="104"/>
      <c r="AP19" s="236"/>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214"/>
    </row>
    <row r="20" spans="2:72" ht="5.0999999999999996" customHeight="1" thickBot="1" x14ac:dyDescent="0.3">
      <c r="B20" s="21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214"/>
      <c r="AH20" s="104"/>
      <c r="AI20" s="104"/>
      <c r="AJ20" s="104"/>
      <c r="AK20" s="104"/>
      <c r="AL20" s="104"/>
      <c r="AM20" s="104"/>
      <c r="AN20" s="104"/>
      <c r="AO20" s="104"/>
      <c r="AP20" s="236"/>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214"/>
    </row>
    <row r="21" spans="2:72" ht="30" customHeight="1" thickBot="1" x14ac:dyDescent="0.3">
      <c r="B21" s="213"/>
      <c r="C21" s="685">
        <f>+'2.1. Inscripción'!T41</f>
        <v>0</v>
      </c>
      <c r="D21" s="686"/>
      <c r="E21" s="686"/>
      <c r="F21" s="687"/>
      <c r="G21" s="695"/>
      <c r="H21" s="696"/>
      <c r="I21" s="697"/>
      <c r="J21" s="698"/>
      <c r="K21" s="699"/>
      <c r="L21" s="700"/>
      <c r="M21" s="701"/>
      <c r="N21" s="702"/>
      <c r="O21" s="688"/>
      <c r="P21" s="689"/>
      <c r="Q21" s="682">
        <f>+M21*O21</f>
        <v>0</v>
      </c>
      <c r="R21" s="703"/>
      <c r="S21" s="694"/>
      <c r="T21" s="688"/>
      <c r="U21" s="689"/>
      <c r="V21" s="688"/>
      <c r="W21" s="689"/>
      <c r="X21" s="682">
        <f>+T21+V21</f>
        <v>0</v>
      </c>
      <c r="Y21" s="683"/>
      <c r="Z21" s="691"/>
      <c r="AA21" s="682">
        <f>+X21*M21</f>
        <v>0</v>
      </c>
      <c r="AB21" s="683"/>
      <c r="AC21" s="684"/>
      <c r="AD21" s="682">
        <f>+Q21-AA21</f>
        <v>0</v>
      </c>
      <c r="AE21" s="683"/>
      <c r="AF21" s="684"/>
      <c r="AG21" s="214"/>
      <c r="AH21" s="104"/>
      <c r="AI21" s="104"/>
      <c r="AJ21" s="104"/>
      <c r="AK21" s="104"/>
      <c r="AL21" s="104"/>
      <c r="AM21" s="104"/>
      <c r="AN21" s="104"/>
      <c r="AO21" s="104"/>
      <c r="AP21" s="236"/>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214"/>
    </row>
    <row r="22" spans="2:72" ht="5.0999999999999996" customHeight="1" thickBot="1" x14ac:dyDescent="0.3">
      <c r="B22" s="21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214"/>
      <c r="AH22" s="104"/>
      <c r="AI22" s="104"/>
      <c r="AJ22" s="104"/>
      <c r="AK22" s="104"/>
      <c r="AL22" s="104"/>
      <c r="AM22" s="104"/>
      <c r="AN22" s="104"/>
      <c r="AO22" s="104"/>
      <c r="AP22" s="236"/>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214"/>
    </row>
    <row r="23" spans="2:72" ht="30" customHeight="1" thickBot="1" x14ac:dyDescent="0.3">
      <c r="B23" s="213"/>
      <c r="C23" s="685">
        <f>+'2.1. Inscripción'!H43</f>
        <v>0</v>
      </c>
      <c r="D23" s="686"/>
      <c r="E23" s="686"/>
      <c r="F23" s="690"/>
      <c r="G23" s="695"/>
      <c r="H23" s="696"/>
      <c r="I23" s="697"/>
      <c r="J23" s="698"/>
      <c r="K23" s="699"/>
      <c r="L23" s="700"/>
      <c r="M23" s="701"/>
      <c r="N23" s="702"/>
      <c r="O23" s="688"/>
      <c r="P23" s="689"/>
      <c r="Q23" s="682">
        <f>+M23*O23</f>
        <v>0</v>
      </c>
      <c r="R23" s="703"/>
      <c r="S23" s="694"/>
      <c r="T23" s="688"/>
      <c r="U23" s="689"/>
      <c r="V23" s="688"/>
      <c r="W23" s="689"/>
      <c r="X23" s="682">
        <f>+T23+V23</f>
        <v>0</v>
      </c>
      <c r="Y23" s="683"/>
      <c r="Z23" s="691"/>
      <c r="AA23" s="682">
        <f>+X23*M23</f>
        <v>0</v>
      </c>
      <c r="AB23" s="683"/>
      <c r="AC23" s="684"/>
      <c r="AD23" s="682">
        <f>+Q23-AA23</f>
        <v>0</v>
      </c>
      <c r="AE23" s="683"/>
      <c r="AF23" s="684"/>
      <c r="AG23" s="214"/>
      <c r="AH23" s="104"/>
      <c r="AI23" s="104"/>
      <c r="AJ23" s="104"/>
      <c r="AK23" s="104"/>
      <c r="AL23" s="104"/>
      <c r="AM23" s="104"/>
      <c r="AN23" s="104"/>
      <c r="AO23" s="104"/>
      <c r="AP23" s="236"/>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214"/>
    </row>
    <row r="24" spans="2:72" ht="5.0999999999999996" customHeight="1" thickBot="1" x14ac:dyDescent="0.3">
      <c r="B24" s="213"/>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214"/>
      <c r="AH24" s="104"/>
      <c r="AI24" s="104"/>
      <c r="AJ24" s="104"/>
      <c r="AK24" s="104"/>
      <c r="AL24" s="104"/>
      <c r="AM24" s="104"/>
      <c r="AN24" s="104"/>
      <c r="AO24" s="104"/>
      <c r="AP24" s="236"/>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214"/>
    </row>
    <row r="25" spans="2:72" ht="30" customHeight="1" thickBot="1" x14ac:dyDescent="0.3">
      <c r="B25" s="213"/>
      <c r="C25" s="685">
        <f>+'2.1. Inscripción'!L43</f>
        <v>0</v>
      </c>
      <c r="D25" s="686"/>
      <c r="E25" s="686"/>
      <c r="F25" s="687"/>
      <c r="G25" s="695"/>
      <c r="H25" s="696"/>
      <c r="I25" s="697"/>
      <c r="J25" s="698"/>
      <c r="K25" s="699"/>
      <c r="L25" s="700"/>
      <c r="M25" s="701"/>
      <c r="N25" s="702"/>
      <c r="O25" s="688"/>
      <c r="P25" s="689"/>
      <c r="Q25" s="682">
        <f>+M25*O25</f>
        <v>0</v>
      </c>
      <c r="R25" s="703"/>
      <c r="S25" s="694"/>
      <c r="T25" s="688"/>
      <c r="U25" s="689"/>
      <c r="V25" s="688"/>
      <c r="W25" s="689"/>
      <c r="X25" s="682">
        <f>+T25+V25</f>
        <v>0</v>
      </c>
      <c r="Y25" s="683"/>
      <c r="Z25" s="684"/>
      <c r="AA25" s="682">
        <f>+X25*M25</f>
        <v>0</v>
      </c>
      <c r="AB25" s="683"/>
      <c r="AC25" s="684"/>
      <c r="AD25" s="682">
        <f>+Q25-AA25</f>
        <v>0</v>
      </c>
      <c r="AE25" s="683"/>
      <c r="AF25" s="684"/>
      <c r="AG25" s="214"/>
      <c r="AH25" s="104"/>
      <c r="AI25" s="238"/>
      <c r="AJ25" s="104"/>
      <c r="AK25" s="238"/>
      <c r="AL25" s="104"/>
      <c r="AM25" s="104"/>
      <c r="AN25" s="104"/>
      <c r="AO25" s="104"/>
      <c r="AP25" s="236"/>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214"/>
    </row>
    <row r="26" spans="2:72" ht="5.0999999999999996" customHeight="1" thickBot="1" x14ac:dyDescent="0.3">
      <c r="B26" s="213"/>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214"/>
      <c r="AH26" s="104"/>
      <c r="AI26" s="104"/>
      <c r="AJ26" s="104"/>
      <c r="AK26" s="104"/>
      <c r="AL26" s="104"/>
      <c r="AM26" s="104"/>
      <c r="AN26" s="104"/>
      <c r="AO26" s="104"/>
      <c r="AP26" s="236"/>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214"/>
    </row>
    <row r="27" spans="2:72" ht="30" customHeight="1" thickBot="1" x14ac:dyDescent="0.3">
      <c r="B27" s="213"/>
      <c r="C27" s="678" t="s">
        <v>26</v>
      </c>
      <c r="D27" s="679"/>
      <c r="E27" s="679"/>
      <c r="F27" s="679"/>
      <c r="G27" s="727" t="str">
        <f>IF('2.1. Inscripción'!G74&lt;&gt;Q27,"El valor de ventas no corresponde con lo indicado en la inscripción.","")</f>
        <v/>
      </c>
      <c r="H27" s="727"/>
      <c r="I27" s="727"/>
      <c r="J27" s="727"/>
      <c r="K27" s="727"/>
      <c r="L27" s="727"/>
      <c r="M27" s="727"/>
      <c r="N27" s="727"/>
      <c r="O27" s="727"/>
      <c r="P27" s="727"/>
      <c r="Q27" s="692">
        <f>+SUM(Q13:S25)</f>
        <v>0</v>
      </c>
      <c r="R27" s="693"/>
      <c r="S27" s="693"/>
      <c r="T27" s="682">
        <f>+SUM(T13:U25)</f>
        <v>0</v>
      </c>
      <c r="U27" s="694"/>
      <c r="V27" s="682">
        <f>+SUM(V13:W25)</f>
        <v>0</v>
      </c>
      <c r="W27" s="694"/>
      <c r="X27" s="682">
        <f>+SUM(X13:Z25)</f>
        <v>0</v>
      </c>
      <c r="Y27" s="683"/>
      <c r="Z27" s="684"/>
      <c r="AA27" s="707">
        <f>+SUM(AA13:AC25)</f>
        <v>0</v>
      </c>
      <c r="AB27" s="683"/>
      <c r="AC27" s="684"/>
      <c r="AD27" s="682">
        <f>+Q27-AA27</f>
        <v>0</v>
      </c>
      <c r="AE27" s="683"/>
      <c r="AF27" s="684"/>
      <c r="AG27" s="214"/>
      <c r="AH27" s="104"/>
      <c r="AI27" s="104"/>
      <c r="AJ27" s="104"/>
      <c r="AK27" s="104"/>
      <c r="AL27" s="104"/>
      <c r="AM27" s="104"/>
      <c r="AN27" s="104"/>
      <c r="AO27" s="104"/>
      <c r="AP27" s="236"/>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214"/>
    </row>
    <row r="28" spans="2:72" ht="5.0999999999999996" customHeight="1" thickBot="1" x14ac:dyDescent="0.3">
      <c r="B28" s="215"/>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39"/>
      <c r="AD28" s="210"/>
      <c r="AE28" s="210"/>
      <c r="AF28" s="210"/>
      <c r="AG28" s="216"/>
      <c r="AH28" s="210"/>
      <c r="AI28" s="210"/>
      <c r="AJ28" s="210"/>
      <c r="AK28" s="210"/>
      <c r="AL28" s="210"/>
      <c r="AM28" s="210"/>
      <c r="AN28" s="210"/>
      <c r="AO28" s="210"/>
      <c r="AP28" s="24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6"/>
    </row>
    <row r="29" spans="2:72" ht="5.0999999999999996" customHeight="1" thickBot="1" x14ac:dyDescent="0.3">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2:72" ht="5.0999999999999996" customHeight="1" thickBot="1" x14ac:dyDescent="0.3">
      <c r="B30" s="212"/>
      <c r="C30" s="221"/>
      <c r="D30" s="221"/>
      <c r="E30" s="221"/>
      <c r="F30" s="221"/>
      <c r="G30" s="221"/>
      <c r="H30" s="221"/>
      <c r="I30" s="221"/>
      <c r="J30" s="221"/>
      <c r="K30" s="221"/>
      <c r="L30" s="221"/>
      <c r="M30" s="221"/>
      <c r="N30" s="221"/>
      <c r="O30" s="221"/>
      <c r="P30" s="221"/>
      <c r="Q30" s="221"/>
      <c r="R30" s="221"/>
      <c r="S30" s="221"/>
      <c r="T30" s="221"/>
      <c r="U30" s="221"/>
      <c r="V30" s="221"/>
      <c r="W30" s="222"/>
      <c r="X30" s="104"/>
      <c r="Y30" s="104"/>
      <c r="Z30" s="104"/>
      <c r="AA30" s="104"/>
      <c r="AB30" s="104"/>
      <c r="AC30" s="104"/>
      <c r="AD30" s="104"/>
      <c r="AE30" s="104"/>
      <c r="AF30" s="104"/>
      <c r="AG30" s="104"/>
    </row>
    <row r="31" spans="2:72" ht="15" customHeight="1" thickBot="1" x14ac:dyDescent="0.3">
      <c r="B31" s="213"/>
      <c r="C31" s="651" t="s">
        <v>1386</v>
      </c>
      <c r="D31" s="652"/>
      <c r="E31" s="652"/>
      <c r="F31" s="652"/>
      <c r="G31" s="652"/>
      <c r="H31" s="652"/>
      <c r="I31" s="652"/>
      <c r="J31" s="653"/>
      <c r="K31" s="104"/>
      <c r="L31" s="104"/>
      <c r="M31" s="104"/>
      <c r="N31" s="104"/>
      <c r="O31" s="104"/>
      <c r="P31" s="104"/>
      <c r="Q31" s="104"/>
      <c r="R31" s="104"/>
      <c r="S31" s="104"/>
      <c r="T31" s="104"/>
      <c r="U31" s="104"/>
      <c r="V31" s="104"/>
      <c r="W31" s="214"/>
      <c r="X31" s="104"/>
      <c r="Y31" s="104"/>
      <c r="Z31" s="104"/>
      <c r="AA31" s="104"/>
      <c r="AB31" s="104"/>
      <c r="AC31" s="104"/>
      <c r="AD31" s="104"/>
    </row>
    <row r="32" spans="2:72" ht="5.0999999999999996" customHeight="1" thickBot="1" x14ac:dyDescent="0.3">
      <c r="B32" s="213"/>
      <c r="C32" s="104"/>
      <c r="D32" s="104"/>
      <c r="E32" s="104"/>
      <c r="F32" s="104"/>
      <c r="G32" s="104"/>
      <c r="H32" s="104"/>
      <c r="I32" s="104"/>
      <c r="J32" s="104"/>
      <c r="K32" s="104"/>
      <c r="L32" s="104"/>
      <c r="M32" s="104"/>
      <c r="N32" s="104"/>
      <c r="O32" s="104"/>
      <c r="P32" s="104"/>
      <c r="Q32" s="104"/>
      <c r="R32" s="104"/>
      <c r="S32" s="104"/>
      <c r="T32" s="104"/>
      <c r="U32" s="104"/>
      <c r="V32" s="104"/>
      <c r="W32" s="214"/>
      <c r="X32" s="104"/>
      <c r="Y32" s="104"/>
      <c r="Z32" s="104"/>
      <c r="AA32" s="104"/>
      <c r="AB32" s="104"/>
      <c r="AC32" s="104"/>
      <c r="AD32" s="104"/>
    </row>
    <row r="33" spans="2:30" ht="30" customHeight="1" thickBot="1" x14ac:dyDescent="0.3">
      <c r="B33" s="213"/>
      <c r="C33" s="797" t="s">
        <v>1238</v>
      </c>
      <c r="D33" s="806"/>
      <c r="E33" s="806"/>
      <c r="F33" s="798"/>
      <c r="G33" s="809" t="s">
        <v>1236</v>
      </c>
      <c r="H33" s="691"/>
      <c r="I33" s="810">
        <f>+Q10</f>
        <v>0</v>
      </c>
      <c r="J33" s="808"/>
      <c r="K33" s="799" t="s">
        <v>1236</v>
      </c>
      <c r="L33" s="798"/>
      <c r="M33" s="807">
        <f>+I33-1</f>
        <v>-1</v>
      </c>
      <c r="N33" s="808"/>
      <c r="O33" s="812" t="s">
        <v>1237</v>
      </c>
      <c r="P33" s="813"/>
      <c r="Q33" s="813"/>
      <c r="R33" s="796"/>
      <c r="S33" s="799" t="s">
        <v>1239</v>
      </c>
      <c r="T33" s="806"/>
      <c r="U33" s="806"/>
      <c r="V33" s="798"/>
      <c r="W33" s="214"/>
      <c r="X33" s="104"/>
      <c r="Y33" s="104"/>
      <c r="Z33" s="104"/>
      <c r="AA33" s="104"/>
      <c r="AB33" s="104"/>
      <c r="AC33" s="104"/>
      <c r="AD33" s="104"/>
    </row>
    <row r="34" spans="2:30" ht="5.0999999999999996" customHeight="1" thickBot="1" x14ac:dyDescent="0.3">
      <c r="B34" s="213"/>
      <c r="C34" s="104"/>
      <c r="D34" s="104"/>
      <c r="E34" s="104"/>
      <c r="F34" s="104"/>
      <c r="G34" s="104"/>
      <c r="H34" s="104"/>
      <c r="I34" s="104"/>
      <c r="J34" s="104"/>
      <c r="K34" s="104"/>
      <c r="L34" s="104"/>
      <c r="M34" s="104"/>
      <c r="N34" s="104"/>
      <c r="O34" s="104"/>
      <c r="P34" s="104"/>
      <c r="Q34" s="104"/>
      <c r="R34" s="104"/>
      <c r="S34" s="104"/>
      <c r="T34" s="104"/>
      <c r="U34" s="104"/>
      <c r="V34" s="104"/>
      <c r="W34" s="214"/>
      <c r="X34" s="104"/>
      <c r="Y34" s="104"/>
      <c r="Z34" s="104"/>
      <c r="AA34" s="104"/>
      <c r="AB34" s="104"/>
      <c r="AC34" s="104"/>
      <c r="AD34" s="104"/>
    </row>
    <row r="35" spans="2:30" ht="30" customHeight="1" thickBot="1" x14ac:dyDescent="0.3">
      <c r="B35" s="213"/>
      <c r="C35" s="817" t="e">
        <f>+AD27/Q27</f>
        <v>#DIV/0!</v>
      </c>
      <c r="D35" s="815"/>
      <c r="E35" s="815"/>
      <c r="F35" s="816"/>
      <c r="G35" s="682">
        <f>+Q27</f>
        <v>0</v>
      </c>
      <c r="H35" s="683"/>
      <c r="I35" s="683"/>
      <c r="J35" s="684"/>
      <c r="K35" s="688"/>
      <c r="L35" s="811"/>
      <c r="M35" s="811"/>
      <c r="N35" s="706"/>
      <c r="O35" s="814" t="e">
        <f>+(G35/K35)-1</f>
        <v>#DIV/0!</v>
      </c>
      <c r="P35" s="815"/>
      <c r="Q35" s="815"/>
      <c r="R35" s="816"/>
      <c r="S35" s="818"/>
      <c r="T35" s="819"/>
      <c r="U35" s="819"/>
      <c r="V35" s="820"/>
      <c r="W35" s="214"/>
      <c r="X35" s="104"/>
      <c r="Y35" s="104"/>
      <c r="Z35" s="104"/>
      <c r="AA35" s="104"/>
      <c r="AB35" s="104"/>
      <c r="AC35" s="104"/>
      <c r="AD35" s="104"/>
    </row>
    <row r="36" spans="2:30" ht="5.0999999999999996" customHeight="1" thickBot="1" x14ac:dyDescent="0.3">
      <c r="B36" s="213"/>
      <c r="C36" s="104"/>
      <c r="D36" s="104"/>
      <c r="E36" s="104"/>
      <c r="F36" s="104"/>
      <c r="G36" s="104"/>
      <c r="H36" s="104"/>
      <c r="I36" s="104"/>
      <c r="J36" s="104"/>
      <c r="K36" s="104"/>
      <c r="L36" s="104"/>
      <c r="M36" s="104"/>
      <c r="N36" s="104"/>
      <c r="O36" s="104"/>
      <c r="P36" s="104"/>
      <c r="Q36" s="104"/>
      <c r="R36" s="104"/>
      <c r="S36" s="104"/>
      <c r="T36" s="104"/>
      <c r="U36" s="104"/>
      <c r="V36" s="104"/>
      <c r="W36" s="214"/>
      <c r="X36" s="104"/>
      <c r="Y36" s="104"/>
      <c r="Z36" s="104"/>
      <c r="AA36" s="104"/>
      <c r="AB36" s="104"/>
      <c r="AC36" s="104"/>
      <c r="AD36" s="104"/>
    </row>
    <row r="37" spans="2:30" ht="45" customHeight="1" thickBot="1" x14ac:dyDescent="0.3">
      <c r="B37" s="213"/>
      <c r="C37" s="785" t="s">
        <v>1240</v>
      </c>
      <c r="D37" s="786"/>
      <c r="E37" s="787"/>
      <c r="F37" s="747" t="s">
        <v>1241</v>
      </c>
      <c r="G37" s="748"/>
      <c r="H37" s="749"/>
      <c r="I37" s="747" t="s">
        <v>1242</v>
      </c>
      <c r="J37" s="748"/>
      <c r="K37" s="749"/>
      <c r="L37" s="801" t="s">
        <v>1243</v>
      </c>
      <c r="M37" s="748"/>
      <c r="N37" s="802"/>
      <c r="O37" s="747" t="s">
        <v>1244</v>
      </c>
      <c r="P37" s="748"/>
      <c r="Q37" s="749"/>
      <c r="R37" s="801" t="s">
        <v>1245</v>
      </c>
      <c r="S37" s="748"/>
      <c r="T37" s="749"/>
      <c r="U37" s="106"/>
      <c r="V37" s="106"/>
      <c r="W37" s="229"/>
      <c r="X37" s="104"/>
      <c r="Y37" s="104"/>
      <c r="Z37" s="104"/>
      <c r="AA37" s="104"/>
      <c r="AB37" s="104"/>
      <c r="AC37" s="104"/>
      <c r="AD37" s="104"/>
    </row>
    <row r="38" spans="2:30" ht="5.0999999999999996" customHeight="1" thickBot="1" x14ac:dyDescent="0.3">
      <c r="B38" s="213"/>
      <c r="C38" s="104"/>
      <c r="D38" s="104"/>
      <c r="E38" s="104"/>
      <c r="F38" s="104"/>
      <c r="G38" s="104"/>
      <c r="H38" s="104"/>
      <c r="I38" s="104"/>
      <c r="J38" s="104"/>
      <c r="K38" s="104"/>
      <c r="L38" s="104"/>
      <c r="M38" s="104"/>
      <c r="N38" s="104"/>
      <c r="O38" s="104"/>
      <c r="P38" s="104"/>
      <c r="Q38" s="104"/>
      <c r="R38" s="104"/>
      <c r="S38" s="104"/>
      <c r="T38" s="104"/>
      <c r="U38" s="106"/>
      <c r="V38" s="106"/>
      <c r="W38" s="214"/>
      <c r="X38" s="104"/>
      <c r="Y38" s="104"/>
      <c r="Z38" s="104"/>
      <c r="AA38" s="104"/>
      <c r="AB38" s="104"/>
      <c r="AC38" s="104"/>
      <c r="AD38" s="104"/>
    </row>
    <row r="39" spans="2:30" ht="15" customHeight="1" thickBot="1" x14ac:dyDescent="0.3">
      <c r="B39" s="213"/>
      <c r="C39" s="744"/>
      <c r="D39" s="745"/>
      <c r="E39" s="746"/>
      <c r="F39" s="744"/>
      <c r="G39" s="745"/>
      <c r="H39" s="750"/>
      <c r="I39" s="744"/>
      <c r="J39" s="745"/>
      <c r="K39" s="750"/>
      <c r="L39" s="744"/>
      <c r="M39" s="745"/>
      <c r="N39" s="750"/>
      <c r="O39" s="803" t="e">
        <f>+F39/L39</f>
        <v>#DIV/0!</v>
      </c>
      <c r="P39" s="804"/>
      <c r="Q39" s="805"/>
      <c r="R39" s="821" t="e">
        <f>+AD27/C39</f>
        <v>#DIV/0!</v>
      </c>
      <c r="S39" s="822"/>
      <c r="T39" s="823"/>
      <c r="U39" s="106"/>
      <c r="V39" s="106"/>
      <c r="W39" s="214"/>
      <c r="X39" s="104"/>
      <c r="Y39" s="104"/>
      <c r="Z39" s="104"/>
      <c r="AA39" s="104"/>
      <c r="AB39" s="104"/>
      <c r="AC39" s="104"/>
      <c r="AD39" s="104"/>
    </row>
    <row r="40" spans="2:30" ht="5.0999999999999996" customHeight="1" thickBot="1" x14ac:dyDescent="0.3">
      <c r="B40" s="213"/>
      <c r="C40" s="107"/>
      <c r="D40" s="107"/>
      <c r="E40" s="107"/>
      <c r="F40" s="107"/>
      <c r="G40" s="107"/>
      <c r="H40" s="107"/>
      <c r="I40" s="107"/>
      <c r="J40" s="107"/>
      <c r="K40" s="107"/>
      <c r="L40" s="107"/>
      <c r="M40" s="107"/>
      <c r="N40" s="107"/>
      <c r="O40" s="108"/>
      <c r="P40" s="108"/>
      <c r="Q40" s="108"/>
      <c r="R40" s="109"/>
      <c r="S40" s="109"/>
      <c r="T40" s="109"/>
      <c r="U40" s="167"/>
      <c r="V40" s="167"/>
      <c r="W40" s="230"/>
      <c r="X40" s="104"/>
      <c r="Y40" s="104"/>
      <c r="Z40" s="104"/>
      <c r="AA40" s="104"/>
      <c r="AB40" s="104"/>
      <c r="AC40" s="104"/>
      <c r="AD40" s="104"/>
    </row>
    <row r="41" spans="2:30" ht="30" customHeight="1" thickBot="1" x14ac:dyDescent="0.3">
      <c r="B41" s="213"/>
      <c r="C41" s="660" t="s">
        <v>1372</v>
      </c>
      <c r="D41" s="661"/>
      <c r="E41" s="661"/>
      <c r="F41" s="662"/>
      <c r="G41" s="666"/>
      <c r="H41" s="667"/>
      <c r="I41" s="667"/>
      <c r="J41" s="667"/>
      <c r="K41" s="667"/>
      <c r="L41" s="668"/>
      <c r="M41" s="104"/>
      <c r="N41" s="663" t="s">
        <v>1387</v>
      </c>
      <c r="O41" s="664"/>
      <c r="P41" s="665"/>
      <c r="Q41" s="648" t="e">
        <f>+Q13/Q27</f>
        <v>#DIV/0!</v>
      </c>
      <c r="R41" s="649"/>
      <c r="S41" s="650"/>
      <c r="T41" s="737"/>
      <c r="U41" s="737"/>
      <c r="V41" s="737"/>
      <c r="W41" s="214"/>
      <c r="X41" s="104"/>
      <c r="Y41" s="104"/>
      <c r="Z41" s="104"/>
      <c r="AA41" s="104"/>
      <c r="AB41" s="104"/>
      <c r="AC41" s="104"/>
    </row>
    <row r="42" spans="2:30" ht="5.0999999999999996" customHeight="1" thickBot="1" x14ac:dyDescent="0.3">
      <c r="B42" s="213"/>
      <c r="C42" s="107"/>
      <c r="D42" s="107"/>
      <c r="E42" s="107"/>
      <c r="F42" s="107"/>
      <c r="G42" s="107"/>
      <c r="H42" s="107"/>
      <c r="I42" s="107"/>
      <c r="J42" s="107"/>
      <c r="K42" s="107"/>
      <c r="L42" s="107"/>
      <c r="M42" s="107"/>
      <c r="N42" s="107"/>
      <c r="O42" s="108"/>
      <c r="P42" s="108"/>
      <c r="Q42" s="108"/>
      <c r="R42" s="109"/>
      <c r="S42" s="109"/>
      <c r="T42" s="109"/>
      <c r="U42" s="167"/>
      <c r="V42" s="167"/>
      <c r="W42" s="230"/>
      <c r="X42" s="104"/>
      <c r="Y42" s="104"/>
      <c r="Z42" s="104"/>
      <c r="AA42" s="104"/>
      <c r="AB42" s="104"/>
      <c r="AC42" s="104"/>
      <c r="AD42" s="104"/>
    </row>
    <row r="43" spans="2:30" ht="30" customHeight="1" thickBot="1" x14ac:dyDescent="0.3">
      <c r="B43" s="213"/>
      <c r="C43" s="660" t="s">
        <v>1388</v>
      </c>
      <c r="D43" s="661"/>
      <c r="E43" s="661"/>
      <c r="F43" s="740"/>
      <c r="G43" s="734" t="e">
        <f>+AA27/Q27</f>
        <v>#DIV/0!</v>
      </c>
      <c r="H43" s="735"/>
      <c r="I43" s="736"/>
      <c r="J43" s="731"/>
      <c r="K43" s="732"/>
      <c r="L43" s="733"/>
      <c r="M43" s="104"/>
      <c r="N43" s="663" t="s">
        <v>1389</v>
      </c>
      <c r="O43" s="664"/>
      <c r="P43" s="739"/>
      <c r="Q43" s="738" t="str">
        <f>+IF(AD27&lt;0,"Bajo",IF(AD27=0,"Medio",IF(AD27&gt;0,"Alto")))</f>
        <v>Medio</v>
      </c>
      <c r="R43" s="732"/>
      <c r="S43" s="733"/>
      <c r="T43" s="737"/>
      <c r="U43" s="737"/>
      <c r="V43" s="737"/>
      <c r="W43" s="214"/>
      <c r="X43" s="104"/>
      <c r="Y43" s="104"/>
      <c r="Z43" s="104"/>
      <c r="AA43" s="104"/>
      <c r="AB43" s="104"/>
      <c r="AC43" s="104"/>
    </row>
    <row r="44" spans="2:30" ht="5.0999999999999996" customHeight="1" thickBot="1" x14ac:dyDescent="0.3">
      <c r="B44" s="213"/>
      <c r="C44" s="107"/>
      <c r="D44" s="107"/>
      <c r="E44" s="107"/>
      <c r="F44" s="107"/>
      <c r="G44" s="107"/>
      <c r="H44" s="107"/>
      <c r="I44" s="107"/>
      <c r="J44" s="107"/>
      <c r="K44" s="107"/>
      <c r="L44" s="107"/>
      <c r="M44" s="107"/>
      <c r="N44" s="107"/>
      <c r="O44" s="108"/>
      <c r="P44" s="108"/>
      <c r="Q44" s="108"/>
      <c r="R44" s="109"/>
      <c r="S44" s="109"/>
      <c r="T44" s="109"/>
      <c r="U44" s="167"/>
      <c r="V44" s="167"/>
      <c r="W44" s="230"/>
      <c r="X44" s="104"/>
      <c r="Y44" s="104"/>
      <c r="Z44" s="104"/>
      <c r="AA44" s="104"/>
      <c r="AB44" s="104"/>
      <c r="AC44" s="104"/>
      <c r="AD44" s="104"/>
    </row>
    <row r="45" spans="2:30" ht="5.0999999999999996" customHeight="1" thickBot="1" x14ac:dyDescent="0.3">
      <c r="B45" s="283"/>
      <c r="C45" s="277"/>
      <c r="D45" s="277"/>
      <c r="E45" s="277"/>
      <c r="F45" s="277"/>
      <c r="G45" s="278"/>
      <c r="H45" s="278"/>
      <c r="I45" s="278"/>
      <c r="J45" s="278"/>
      <c r="K45" s="278"/>
      <c r="L45" s="278"/>
      <c r="M45" s="279"/>
      <c r="N45" s="277"/>
      <c r="O45" s="277"/>
      <c r="P45" s="277"/>
      <c r="Q45" s="280"/>
      <c r="R45" s="281"/>
      <c r="S45" s="281"/>
      <c r="T45" s="281"/>
      <c r="U45" s="281"/>
      <c r="V45" s="281"/>
      <c r="W45" s="282"/>
      <c r="X45" s="104"/>
      <c r="Y45" s="104"/>
      <c r="Z45" s="104"/>
      <c r="AA45" s="104"/>
      <c r="AB45" s="104"/>
      <c r="AC45" s="104"/>
    </row>
    <row r="46" spans="2:30" ht="5.0999999999999996" customHeight="1" thickBot="1" x14ac:dyDescent="0.3">
      <c r="B46" s="213"/>
      <c r="C46" s="104"/>
      <c r="D46" s="104"/>
      <c r="E46" s="104"/>
      <c r="F46" s="104"/>
      <c r="G46" s="104"/>
      <c r="H46" s="104"/>
      <c r="I46" s="104"/>
      <c r="J46" s="104"/>
      <c r="K46" s="104"/>
      <c r="L46" s="104"/>
      <c r="M46" s="104"/>
      <c r="N46" s="104"/>
      <c r="O46" s="104"/>
      <c r="P46" s="104"/>
      <c r="Q46" s="104"/>
      <c r="R46" s="104"/>
      <c r="S46" s="104"/>
      <c r="T46" s="104"/>
      <c r="U46" s="104"/>
      <c r="V46" s="104"/>
      <c r="W46" s="214"/>
      <c r="X46" s="104"/>
      <c r="Y46" s="104"/>
      <c r="Z46" s="104"/>
      <c r="AA46" s="104"/>
      <c r="AB46" s="104"/>
      <c r="AC46" s="104"/>
      <c r="AD46" s="104"/>
    </row>
    <row r="47" spans="2:30" ht="15" customHeight="1" thickBot="1" x14ac:dyDescent="0.3">
      <c r="B47" s="213"/>
      <c r="C47" s="723" t="s">
        <v>1390</v>
      </c>
      <c r="D47" s="724"/>
      <c r="E47" s="724"/>
      <c r="F47" s="724"/>
      <c r="G47" s="724"/>
      <c r="H47" s="724"/>
      <c r="I47" s="724"/>
      <c r="J47" s="725"/>
      <c r="K47" s="104"/>
      <c r="L47" s="104"/>
      <c r="M47" s="104"/>
      <c r="N47" s="104"/>
      <c r="O47" s="104"/>
      <c r="P47" s="104"/>
      <c r="Q47" s="104"/>
      <c r="R47" s="104"/>
      <c r="S47" s="104"/>
      <c r="T47" s="104"/>
      <c r="U47" s="104"/>
      <c r="V47" s="104"/>
      <c r="W47" s="214"/>
      <c r="X47" s="104"/>
      <c r="Y47" s="104"/>
      <c r="Z47" s="104"/>
      <c r="AA47" s="104"/>
      <c r="AB47" s="104"/>
      <c r="AC47" s="104"/>
      <c r="AD47" s="104"/>
    </row>
    <row r="48" spans="2:30" ht="5.0999999999999996" customHeight="1" thickBot="1" x14ac:dyDescent="0.3">
      <c r="B48" s="213"/>
      <c r="C48" s="107"/>
      <c r="D48" s="107"/>
      <c r="E48" s="107"/>
      <c r="F48" s="107"/>
      <c r="G48" s="107"/>
      <c r="H48" s="223"/>
      <c r="I48" s="223"/>
      <c r="J48" s="107"/>
      <c r="K48" s="107"/>
      <c r="L48" s="107"/>
      <c r="M48" s="107"/>
      <c r="N48" s="107"/>
      <c r="O48" s="108"/>
      <c r="P48" s="108"/>
      <c r="Q48" s="108"/>
      <c r="R48" s="109"/>
      <c r="S48" s="109"/>
      <c r="T48" s="109"/>
      <c r="U48" s="167"/>
      <c r="V48" s="167"/>
      <c r="W48" s="230"/>
      <c r="X48" s="104"/>
      <c r="Y48" s="104"/>
      <c r="Z48" s="104"/>
      <c r="AA48" s="104"/>
      <c r="AB48" s="104"/>
      <c r="AC48" s="104"/>
      <c r="AD48" s="104"/>
    </row>
    <row r="49" spans="1:41" ht="45" customHeight="1" thickBot="1" x14ac:dyDescent="0.3">
      <c r="B49" s="213"/>
      <c r="C49" s="726" t="s">
        <v>1373</v>
      </c>
      <c r="D49" s="727"/>
      <c r="E49" s="727"/>
      <c r="F49" s="727"/>
      <c r="G49" s="728"/>
      <c r="H49" s="729"/>
      <c r="I49" s="729"/>
      <c r="J49" s="729"/>
      <c r="K49" s="729"/>
      <c r="L49" s="730"/>
      <c r="M49" s="104"/>
      <c r="N49" s="726" t="s">
        <v>1730</v>
      </c>
      <c r="O49" s="727"/>
      <c r="P49" s="727"/>
      <c r="Q49" s="727"/>
      <c r="R49" s="751" t="e">
        <f>+M13/I13</f>
        <v>#DIV/0!</v>
      </c>
      <c r="S49" s="752"/>
      <c r="T49" s="752"/>
      <c r="U49" s="752"/>
      <c r="V49" s="753"/>
      <c r="W49" s="214"/>
      <c r="X49" s="104"/>
      <c r="Y49" s="104"/>
      <c r="Z49" s="104"/>
      <c r="AA49" s="104"/>
      <c r="AB49" s="104"/>
      <c r="AC49" s="104"/>
    </row>
    <row r="50" spans="1:41" ht="5.0999999999999996" customHeight="1" thickBot="1" x14ac:dyDescent="0.3">
      <c r="B50" s="213"/>
      <c r="C50" s="110"/>
      <c r="D50" s="110"/>
      <c r="E50" s="110"/>
      <c r="F50" s="110"/>
      <c r="G50" s="110"/>
      <c r="H50" s="110"/>
      <c r="I50" s="110"/>
      <c r="J50" s="110"/>
      <c r="K50" s="110"/>
      <c r="L50" s="110"/>
      <c r="M50" s="104"/>
      <c r="N50" s="110"/>
      <c r="O50" s="110"/>
      <c r="P50" s="110"/>
      <c r="Q50" s="110"/>
      <c r="R50" s="110"/>
      <c r="S50" s="110"/>
      <c r="T50" s="110"/>
      <c r="U50" s="110"/>
      <c r="V50" s="110"/>
      <c r="W50" s="214"/>
      <c r="X50" s="104"/>
      <c r="Y50" s="104"/>
      <c r="Z50" s="104"/>
      <c r="AA50" s="104"/>
      <c r="AB50" s="104"/>
      <c r="AC50" s="104"/>
    </row>
    <row r="51" spans="1:41" ht="30" customHeight="1" thickBot="1" x14ac:dyDescent="0.3">
      <c r="B51" s="213"/>
      <c r="C51" s="726" t="s">
        <v>1400</v>
      </c>
      <c r="D51" s="727"/>
      <c r="E51" s="727"/>
      <c r="F51" s="727"/>
      <c r="G51" s="728"/>
      <c r="H51" s="729"/>
      <c r="I51" s="729"/>
      <c r="J51" s="729"/>
      <c r="K51" s="729"/>
      <c r="L51" s="730"/>
      <c r="M51" s="104"/>
      <c r="N51" s="106"/>
      <c r="O51" s="106"/>
      <c r="P51" s="106"/>
      <c r="Q51" s="106"/>
      <c r="R51" s="106"/>
      <c r="S51" s="106"/>
      <c r="T51" s="106"/>
      <c r="U51" s="106"/>
      <c r="V51" s="106"/>
      <c r="W51" s="214"/>
      <c r="X51" s="104"/>
      <c r="Y51" s="104"/>
      <c r="Z51" s="104"/>
      <c r="AA51" s="104"/>
      <c r="AB51" s="104"/>
      <c r="AC51" s="104"/>
    </row>
    <row r="52" spans="1:41" ht="5.0999999999999996" customHeight="1" thickBot="1" x14ac:dyDescent="0.3">
      <c r="B52" s="213"/>
      <c r="C52" s="107"/>
      <c r="D52" s="107"/>
      <c r="E52" s="107"/>
      <c r="F52" s="107"/>
      <c r="G52" s="107"/>
      <c r="H52" s="107"/>
      <c r="I52" s="107"/>
      <c r="J52" s="107"/>
      <c r="K52" s="107"/>
      <c r="L52" s="107"/>
      <c r="M52" s="107"/>
      <c r="N52" s="107"/>
      <c r="O52" s="108"/>
      <c r="P52" s="108"/>
      <c r="Q52" s="108"/>
      <c r="R52" s="109"/>
      <c r="S52" s="109"/>
      <c r="T52" s="109"/>
      <c r="U52" s="167"/>
      <c r="V52" s="167"/>
      <c r="W52" s="230"/>
      <c r="X52" s="104"/>
      <c r="Y52" s="104"/>
      <c r="Z52" s="104"/>
      <c r="AA52" s="104"/>
      <c r="AB52" s="104"/>
      <c r="AC52" s="104"/>
      <c r="AD52" s="104"/>
    </row>
    <row r="53" spans="1:41" ht="60" customHeight="1" thickBot="1" x14ac:dyDescent="0.3">
      <c r="B53" s="213"/>
      <c r="C53" s="754" t="s">
        <v>1377</v>
      </c>
      <c r="D53" s="755"/>
      <c r="E53" s="755"/>
      <c r="F53" s="756"/>
      <c r="G53" s="327" t="s">
        <v>1174</v>
      </c>
      <c r="H53" s="757" t="s">
        <v>14</v>
      </c>
      <c r="I53" s="758"/>
      <c r="J53" s="758"/>
      <c r="K53" s="758"/>
      <c r="L53" s="759"/>
      <c r="M53" s="104"/>
      <c r="N53" s="760" t="s">
        <v>1377</v>
      </c>
      <c r="O53" s="761"/>
      <c r="P53" s="762"/>
      <c r="Q53" s="327" t="s">
        <v>1174</v>
      </c>
      <c r="R53" s="763" t="s">
        <v>14</v>
      </c>
      <c r="S53" s="764"/>
      <c r="T53" s="764"/>
      <c r="U53" s="764"/>
      <c r="V53" s="765"/>
      <c r="W53" s="214"/>
      <c r="X53" s="104"/>
      <c r="Y53" s="104"/>
      <c r="Z53" s="104"/>
      <c r="AA53" s="104"/>
      <c r="AB53" s="104"/>
      <c r="AC53" s="104"/>
      <c r="AM53" s="102">
        <f>+AM55+AM57+AM59+AO55+AO57+AO59</f>
        <v>0</v>
      </c>
      <c r="AO53" s="111">
        <f>+AM53/6</f>
        <v>0</v>
      </c>
    </row>
    <row r="54" spans="1:41" ht="5.0999999999999996" customHeight="1" thickBot="1" x14ac:dyDescent="0.3">
      <c r="B54" s="213"/>
      <c r="C54" s="104"/>
      <c r="D54" s="104"/>
      <c r="E54" s="104"/>
      <c r="F54" s="104"/>
      <c r="G54" s="104"/>
      <c r="H54" s="104"/>
      <c r="I54" s="104"/>
      <c r="J54" s="104"/>
      <c r="K54" s="104"/>
      <c r="L54" s="104"/>
      <c r="M54" s="104"/>
      <c r="N54" s="104"/>
      <c r="O54" s="104"/>
      <c r="P54" s="104"/>
      <c r="Q54" s="104"/>
      <c r="R54" s="104"/>
      <c r="S54" s="104"/>
      <c r="T54" s="104"/>
      <c r="U54" s="104"/>
      <c r="V54" s="104"/>
      <c r="W54" s="214"/>
      <c r="X54" s="104"/>
      <c r="Y54" s="104"/>
      <c r="Z54" s="104"/>
      <c r="AA54" s="104"/>
      <c r="AB54" s="104"/>
      <c r="AC54" s="104"/>
    </row>
    <row r="55" spans="1:41" ht="60" customHeight="1" thickBot="1" x14ac:dyDescent="0.3">
      <c r="B55" s="213"/>
      <c r="C55" s="637" t="s">
        <v>1383</v>
      </c>
      <c r="D55" s="638"/>
      <c r="E55" s="638"/>
      <c r="F55" s="645"/>
      <c r="G55" s="233"/>
      <c r="H55" s="657"/>
      <c r="I55" s="658"/>
      <c r="J55" s="658"/>
      <c r="K55" s="658"/>
      <c r="L55" s="659"/>
      <c r="M55" s="104"/>
      <c r="N55" s="654" t="s">
        <v>1380</v>
      </c>
      <c r="O55" s="655"/>
      <c r="P55" s="656"/>
      <c r="Q55" s="233"/>
      <c r="R55" s="657"/>
      <c r="S55" s="658"/>
      <c r="T55" s="658"/>
      <c r="U55" s="658"/>
      <c r="V55" s="659"/>
      <c r="W55" s="214"/>
      <c r="X55" s="104"/>
      <c r="Y55" s="104"/>
      <c r="Z55" s="104"/>
      <c r="AA55" s="104"/>
      <c r="AB55" s="104"/>
      <c r="AC55" s="104"/>
      <c r="AM55" s="102" t="b">
        <f>IF(G55="SI",1,IF(G55="NO",0))</f>
        <v>0</v>
      </c>
      <c r="AO55" s="102" t="b">
        <f>IF(Q55="SI",1,IF(Q55="NO",0))</f>
        <v>0</v>
      </c>
    </row>
    <row r="56" spans="1:41" ht="5.0999999999999996" customHeight="1" thickBot="1" x14ac:dyDescent="0.3">
      <c r="B56" s="213"/>
      <c r="C56" s="104"/>
      <c r="D56" s="104"/>
      <c r="E56" s="104"/>
      <c r="F56" s="104"/>
      <c r="G56" s="167"/>
      <c r="H56" s="112"/>
      <c r="I56" s="112"/>
      <c r="J56" s="112"/>
      <c r="K56" s="112"/>
      <c r="L56" s="112"/>
      <c r="M56" s="104"/>
      <c r="N56" s="104"/>
      <c r="O56" s="104"/>
      <c r="P56" s="104"/>
      <c r="Q56" s="167"/>
      <c r="R56" s="112"/>
      <c r="S56" s="112"/>
      <c r="T56" s="112"/>
      <c r="U56" s="112"/>
      <c r="V56" s="112"/>
      <c r="W56" s="214"/>
      <c r="X56" s="104"/>
      <c r="Y56" s="104"/>
      <c r="Z56" s="104"/>
      <c r="AA56" s="104"/>
      <c r="AB56" s="104"/>
      <c r="AC56" s="104"/>
    </row>
    <row r="57" spans="1:41" ht="60" customHeight="1" thickBot="1" x14ac:dyDescent="0.3">
      <c r="B57" s="213"/>
      <c r="C57" s="654" t="s">
        <v>1379</v>
      </c>
      <c r="D57" s="655"/>
      <c r="E57" s="655"/>
      <c r="F57" s="656"/>
      <c r="G57" s="233"/>
      <c r="H57" s="657"/>
      <c r="I57" s="658"/>
      <c r="J57" s="658"/>
      <c r="K57" s="658"/>
      <c r="L57" s="659"/>
      <c r="M57" s="104"/>
      <c r="N57" s="654" t="s">
        <v>1378</v>
      </c>
      <c r="O57" s="655"/>
      <c r="P57" s="656"/>
      <c r="Q57" s="233"/>
      <c r="R57" s="657"/>
      <c r="S57" s="658"/>
      <c r="T57" s="658"/>
      <c r="U57" s="658"/>
      <c r="V57" s="659"/>
      <c r="W57" s="214"/>
      <c r="X57" s="104"/>
      <c r="Y57" s="104"/>
      <c r="Z57" s="104"/>
      <c r="AA57" s="104"/>
      <c r="AB57" s="104"/>
      <c r="AC57" s="104"/>
      <c r="AM57" s="102" t="b">
        <f>IF(G57="SI",1,IF(G57="NO",0))</f>
        <v>0</v>
      </c>
      <c r="AO57" s="102" t="b">
        <f>IF(Q57="SI",1,IF(Q57="NO",0))</f>
        <v>0</v>
      </c>
    </row>
    <row r="58" spans="1:41" ht="5.0999999999999996" customHeight="1" thickBot="1" x14ac:dyDescent="0.3">
      <c r="B58" s="213"/>
      <c r="C58" s="104"/>
      <c r="D58" s="104"/>
      <c r="E58" s="104"/>
      <c r="F58" s="104"/>
      <c r="G58" s="167"/>
      <c r="H58" s="112"/>
      <c r="I58" s="112"/>
      <c r="J58" s="112"/>
      <c r="K58" s="112"/>
      <c r="L58" s="112"/>
      <c r="M58" s="104"/>
      <c r="N58" s="104"/>
      <c r="O58" s="104"/>
      <c r="P58" s="104"/>
      <c r="Q58" s="167"/>
      <c r="R58" s="112"/>
      <c r="S58" s="112"/>
      <c r="T58" s="112"/>
      <c r="U58" s="112"/>
      <c r="V58" s="112"/>
      <c r="W58" s="214"/>
      <c r="X58" s="104"/>
      <c r="Y58" s="104"/>
      <c r="Z58" s="104"/>
      <c r="AA58" s="104"/>
      <c r="AB58" s="104"/>
      <c r="AC58" s="104"/>
    </row>
    <row r="59" spans="1:41" ht="30" customHeight="1" thickBot="1" x14ac:dyDescent="0.3">
      <c r="B59" s="213"/>
      <c r="C59" s="654" t="s">
        <v>1382</v>
      </c>
      <c r="D59" s="655"/>
      <c r="E59" s="655"/>
      <c r="F59" s="656"/>
      <c r="G59" s="233"/>
      <c r="H59" s="657"/>
      <c r="I59" s="658"/>
      <c r="J59" s="658"/>
      <c r="K59" s="658"/>
      <c r="L59" s="659"/>
      <c r="M59" s="104"/>
      <c r="N59" s="654" t="s">
        <v>1381</v>
      </c>
      <c r="O59" s="655"/>
      <c r="P59" s="656"/>
      <c r="Q59" s="233"/>
      <c r="R59" s="657"/>
      <c r="S59" s="658"/>
      <c r="T59" s="658"/>
      <c r="U59" s="658"/>
      <c r="V59" s="659"/>
      <c r="W59" s="214"/>
      <c r="X59" s="104"/>
      <c r="Y59" s="104"/>
      <c r="Z59" s="104"/>
      <c r="AA59" s="104"/>
      <c r="AB59" s="104"/>
      <c r="AC59" s="104"/>
      <c r="AM59" s="102" t="b">
        <f>IF(G59="SI",1,IF(G59="NO",0))</f>
        <v>0</v>
      </c>
      <c r="AO59" s="102" t="b">
        <f>IF(Q59="SI",1,IF(Q59="NO",0))</f>
        <v>0</v>
      </c>
    </row>
    <row r="60" spans="1:41" ht="5.0999999999999996" customHeight="1" thickBot="1" x14ac:dyDescent="0.3">
      <c r="B60" s="215"/>
      <c r="C60" s="210"/>
      <c r="D60" s="210"/>
      <c r="E60" s="210"/>
      <c r="F60" s="210"/>
      <c r="G60" s="226"/>
      <c r="H60" s="231"/>
      <c r="I60" s="231"/>
      <c r="J60" s="231"/>
      <c r="K60" s="231"/>
      <c r="L60" s="231"/>
      <c r="M60" s="210"/>
      <c r="N60" s="210"/>
      <c r="O60" s="210"/>
      <c r="P60" s="210"/>
      <c r="Q60" s="226"/>
      <c r="R60" s="231"/>
      <c r="S60" s="231"/>
      <c r="T60" s="231"/>
      <c r="U60" s="231"/>
      <c r="V60" s="231"/>
      <c r="W60" s="216"/>
      <c r="X60" s="104"/>
      <c r="Y60" s="104"/>
      <c r="Z60" s="104"/>
      <c r="AA60" s="104"/>
      <c r="AB60" s="104"/>
      <c r="AC60" s="104"/>
    </row>
    <row r="61" spans="1:41" ht="5.0999999999999996" customHeight="1" thickBot="1" x14ac:dyDescent="0.3">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row>
    <row r="62" spans="1:41" ht="5.0999999999999996" customHeight="1" thickBot="1" x14ac:dyDescent="0.3">
      <c r="B62" s="212"/>
      <c r="C62" s="228"/>
      <c r="D62" s="228"/>
      <c r="E62" s="228"/>
      <c r="F62" s="228"/>
      <c r="G62" s="228"/>
      <c r="H62" s="228"/>
      <c r="I62" s="228"/>
      <c r="J62" s="228"/>
      <c r="K62" s="221"/>
      <c r="L62" s="221"/>
      <c r="M62" s="221"/>
      <c r="N62" s="221"/>
      <c r="O62" s="221"/>
      <c r="P62" s="221"/>
      <c r="Q62" s="221"/>
      <c r="R62" s="221"/>
      <c r="S62" s="221"/>
      <c r="T62" s="221"/>
      <c r="U62" s="221"/>
      <c r="V62" s="221"/>
      <c r="W62" s="222"/>
      <c r="X62" s="104"/>
      <c r="Y62" s="104"/>
      <c r="Z62" s="104"/>
      <c r="AA62" s="104"/>
      <c r="AB62" s="104"/>
      <c r="AC62" s="104"/>
    </row>
    <row r="63" spans="1:41" ht="15" customHeight="1" x14ac:dyDescent="0.25">
      <c r="B63" s="213"/>
      <c r="C63" s="784" t="s">
        <v>1408</v>
      </c>
      <c r="D63" s="784"/>
      <c r="E63" s="784"/>
      <c r="F63" s="784"/>
      <c r="G63" s="784"/>
      <c r="H63" s="784"/>
      <c r="I63" s="784"/>
      <c r="J63" s="784"/>
      <c r="K63" s="104"/>
      <c r="L63" s="104"/>
      <c r="M63" s="104"/>
      <c r="N63" s="104"/>
      <c r="O63" s="104"/>
      <c r="P63" s="104"/>
      <c r="Q63" s="104"/>
      <c r="R63" s="104"/>
      <c r="S63" s="104"/>
      <c r="T63" s="104"/>
      <c r="U63" s="104"/>
      <c r="V63" s="104"/>
      <c r="W63" s="214"/>
      <c r="X63" s="104"/>
      <c r="Y63" s="104"/>
      <c r="Z63" s="104"/>
      <c r="AA63" s="104"/>
      <c r="AB63" s="104"/>
      <c r="AC63" s="104"/>
    </row>
    <row r="64" spans="1:41" ht="5.0999999999999996" customHeight="1" thickBot="1" x14ac:dyDescent="0.3">
      <c r="B64" s="213"/>
      <c r="C64" s="104"/>
      <c r="D64" s="104"/>
      <c r="E64" s="104"/>
      <c r="F64" s="104"/>
      <c r="G64" s="104"/>
      <c r="H64" s="104"/>
      <c r="I64" s="104"/>
      <c r="J64" s="104"/>
      <c r="K64" s="104"/>
      <c r="L64" s="104"/>
      <c r="M64" s="104"/>
      <c r="N64" s="104"/>
      <c r="O64" s="104"/>
      <c r="P64" s="104"/>
      <c r="Q64" s="104"/>
      <c r="R64" s="104"/>
      <c r="S64" s="104"/>
      <c r="T64" s="104"/>
      <c r="U64" s="104"/>
      <c r="V64" s="104"/>
      <c r="W64" s="214"/>
      <c r="X64" s="104"/>
      <c r="Y64" s="104"/>
      <c r="Z64" s="104"/>
      <c r="AA64" s="104"/>
      <c r="AB64" s="104"/>
      <c r="AC64" s="104"/>
    </row>
    <row r="65" spans="2:29" ht="15" customHeight="1" thickBot="1" x14ac:dyDescent="0.3">
      <c r="B65" s="213"/>
      <c r="C65" s="769" t="s">
        <v>1409</v>
      </c>
      <c r="D65" s="770"/>
      <c r="E65" s="770"/>
      <c r="F65" s="770"/>
      <c r="G65" s="770"/>
      <c r="H65" s="770"/>
      <c r="I65" s="770"/>
      <c r="J65" s="771"/>
      <c r="K65" s="792" t="s">
        <v>2181</v>
      </c>
      <c r="L65" s="793"/>
      <c r="M65" s="793"/>
      <c r="N65" s="793"/>
      <c r="O65" s="793"/>
      <c r="P65" s="793"/>
      <c r="Q65" s="793"/>
      <c r="R65" s="793"/>
      <c r="S65" s="793"/>
      <c r="T65" s="793"/>
      <c r="U65" s="793"/>
      <c r="V65" s="794"/>
      <c r="W65" s="214"/>
      <c r="X65" s="104"/>
      <c r="Y65" s="104"/>
      <c r="Z65" s="104"/>
      <c r="AA65" s="104"/>
      <c r="AB65" s="104"/>
      <c r="AC65" s="104"/>
    </row>
    <row r="66" spans="2:29" ht="5.0999999999999996" customHeight="1" thickBot="1" x14ac:dyDescent="0.3">
      <c r="B66" s="213"/>
      <c r="C66" s="104"/>
      <c r="D66" s="104"/>
      <c r="E66" s="104"/>
      <c r="F66" s="104"/>
      <c r="G66" s="104"/>
      <c r="H66" s="104"/>
      <c r="I66" s="104"/>
      <c r="J66" s="104"/>
      <c r="K66" s="104"/>
      <c r="L66" s="104"/>
      <c r="M66" s="104"/>
      <c r="N66" s="104"/>
      <c r="O66" s="104"/>
      <c r="P66" s="104"/>
      <c r="Q66" s="104"/>
      <c r="R66" s="104"/>
      <c r="S66" s="104"/>
      <c r="T66" s="104"/>
      <c r="U66" s="104"/>
      <c r="V66" s="104"/>
      <c r="W66" s="214"/>
      <c r="X66" s="104"/>
      <c r="Y66" s="104"/>
      <c r="Z66" s="104"/>
      <c r="AA66" s="104"/>
      <c r="AB66" s="104"/>
      <c r="AC66" s="104"/>
    </row>
    <row r="67" spans="2:29" ht="15" customHeight="1" thickBot="1" x14ac:dyDescent="0.3">
      <c r="B67" s="213"/>
      <c r="C67" s="104"/>
      <c r="D67" s="104"/>
      <c r="E67" s="742" t="s">
        <v>74</v>
      </c>
      <c r="F67" s="790"/>
      <c r="G67" s="790"/>
      <c r="H67" s="791"/>
      <c r="I67" s="742" t="s">
        <v>1180</v>
      </c>
      <c r="J67" s="790"/>
      <c r="K67" s="790"/>
      <c r="L67" s="790"/>
      <c r="M67" s="790"/>
      <c r="N67" s="790"/>
      <c r="O67" s="790"/>
      <c r="P67" s="743"/>
      <c r="Q67" s="742" t="s">
        <v>1181</v>
      </c>
      <c r="R67" s="790"/>
      <c r="S67" s="790"/>
      <c r="T67" s="790"/>
      <c r="U67" s="790"/>
      <c r="V67" s="743"/>
      <c r="W67" s="214"/>
      <c r="X67" s="104"/>
      <c r="Y67" s="104"/>
      <c r="Z67" s="104"/>
      <c r="AA67" s="104"/>
      <c r="AB67" s="104"/>
      <c r="AC67" s="104"/>
    </row>
    <row r="68" spans="2:29" ht="30" customHeight="1" thickBot="1" x14ac:dyDescent="0.3">
      <c r="B68" s="213"/>
      <c r="C68" s="104"/>
      <c r="D68" s="104"/>
      <c r="E68" s="825" t="s">
        <v>76</v>
      </c>
      <c r="F68" s="789"/>
      <c r="G68" s="742" t="s">
        <v>75</v>
      </c>
      <c r="H68" s="791"/>
      <c r="I68" s="742" t="s">
        <v>57</v>
      </c>
      <c r="J68" s="791"/>
      <c r="K68" s="654" t="s">
        <v>58</v>
      </c>
      <c r="L68" s="656"/>
      <c r="M68" s="654" t="s">
        <v>59</v>
      </c>
      <c r="N68" s="656"/>
      <c r="O68" s="654" t="s">
        <v>1179</v>
      </c>
      <c r="P68" s="656"/>
      <c r="Q68" s="788" t="s">
        <v>1182</v>
      </c>
      <c r="R68" s="789"/>
      <c r="S68" s="742" t="s">
        <v>1183</v>
      </c>
      <c r="T68" s="743"/>
      <c r="U68" s="720" t="s">
        <v>1184</v>
      </c>
      <c r="V68" s="722"/>
      <c r="W68" s="214"/>
      <c r="X68" s="104"/>
      <c r="Y68" s="104"/>
      <c r="Z68" s="104"/>
      <c r="AA68" s="104"/>
      <c r="AB68" s="104"/>
      <c r="AC68" s="104"/>
    </row>
    <row r="69" spans="2:29" ht="5.0999999999999996" customHeight="1" thickBot="1" x14ac:dyDescent="0.3">
      <c r="B69" s="213"/>
      <c r="C69" s="104"/>
      <c r="D69" s="104"/>
      <c r="E69" s="104"/>
      <c r="F69" s="104"/>
      <c r="G69" s="104"/>
      <c r="H69" s="104"/>
      <c r="I69" s="104"/>
      <c r="J69" s="104"/>
      <c r="K69" s="104"/>
      <c r="L69" s="104"/>
      <c r="M69" s="104"/>
      <c r="N69" s="104"/>
      <c r="O69" s="104"/>
      <c r="P69" s="104"/>
      <c r="Q69" s="104"/>
      <c r="R69" s="104"/>
      <c r="S69" s="104"/>
      <c r="T69" s="104"/>
      <c r="U69" s="104"/>
      <c r="V69" s="104"/>
      <c r="W69" s="214"/>
      <c r="X69" s="104"/>
      <c r="Y69" s="104"/>
      <c r="Z69" s="104"/>
      <c r="AA69" s="104"/>
      <c r="AB69" s="104"/>
      <c r="AC69" s="104"/>
    </row>
    <row r="70" spans="2:29" ht="15" customHeight="1" thickBot="1" x14ac:dyDescent="0.3">
      <c r="B70" s="213"/>
      <c r="C70" s="678" t="s">
        <v>1177</v>
      </c>
      <c r="D70" s="679"/>
      <c r="E70" s="797">
        <f>+'2.1. Inscripción'!P16</f>
        <v>0</v>
      </c>
      <c r="F70" s="800"/>
      <c r="G70" s="797">
        <f>+'2.1. Inscripción'!K16</f>
        <v>0</v>
      </c>
      <c r="H70" s="798"/>
      <c r="I70" s="675"/>
      <c r="J70" s="676"/>
      <c r="K70" s="681"/>
      <c r="L70" s="680"/>
      <c r="M70" s="675"/>
      <c r="N70" s="676"/>
      <c r="O70" s="681"/>
      <c r="P70" s="680"/>
      <c r="Q70" s="675"/>
      <c r="R70" s="676"/>
      <c r="S70" s="681"/>
      <c r="T70" s="680"/>
      <c r="U70" s="675"/>
      <c r="V70" s="676"/>
      <c r="W70" s="214"/>
      <c r="X70" s="104"/>
      <c r="Y70" s="104"/>
      <c r="Z70" s="104"/>
      <c r="AA70" s="104"/>
      <c r="AB70" s="104"/>
      <c r="AC70" s="104"/>
    </row>
    <row r="71" spans="2:29" ht="5.0999999999999996" customHeight="1" thickBot="1" x14ac:dyDescent="0.3">
      <c r="B71" s="213"/>
      <c r="C71" s="104"/>
      <c r="D71" s="104"/>
      <c r="E71" s="104"/>
      <c r="F71" s="104"/>
      <c r="G71" s="104"/>
      <c r="H71" s="104"/>
      <c r="I71" s="104"/>
      <c r="J71" s="104"/>
      <c r="K71" s="210"/>
      <c r="L71" s="104"/>
      <c r="M71" s="104"/>
      <c r="N71" s="104"/>
      <c r="O71" s="104"/>
      <c r="P71" s="104"/>
      <c r="Q71" s="104"/>
      <c r="R71" s="104"/>
      <c r="S71" s="104"/>
      <c r="T71" s="104"/>
      <c r="U71" s="104"/>
      <c r="V71" s="104"/>
      <c r="W71" s="214"/>
      <c r="X71" s="104"/>
      <c r="Y71" s="104"/>
      <c r="Z71" s="104"/>
      <c r="AA71" s="104"/>
      <c r="AB71" s="104"/>
      <c r="AC71" s="104"/>
    </row>
    <row r="72" spans="2:29" ht="15" customHeight="1" thickBot="1" x14ac:dyDescent="0.3">
      <c r="B72" s="213"/>
      <c r="C72" s="678" t="s">
        <v>1178</v>
      </c>
      <c r="D72" s="679"/>
      <c r="E72" s="797">
        <f>+'2.1. Inscripción'!P18</f>
        <v>0</v>
      </c>
      <c r="F72" s="798"/>
      <c r="G72" s="797">
        <f>+'2.1. Inscripción'!K18</f>
        <v>0</v>
      </c>
      <c r="H72" s="798"/>
      <c r="I72" s="675"/>
      <c r="J72" s="676"/>
      <c r="K72" s="675"/>
      <c r="L72" s="676"/>
      <c r="M72" s="675"/>
      <c r="N72" s="676"/>
      <c r="O72" s="681"/>
      <c r="P72" s="680"/>
      <c r="Q72" s="675"/>
      <c r="R72" s="676"/>
      <c r="S72" s="675"/>
      <c r="T72" s="676"/>
      <c r="U72" s="675"/>
      <c r="V72" s="676"/>
      <c r="W72" s="214"/>
      <c r="X72" s="104"/>
      <c r="Y72" s="104"/>
      <c r="Z72" s="104"/>
      <c r="AA72" s="104"/>
      <c r="AB72" s="104"/>
      <c r="AC72" s="104"/>
    </row>
    <row r="73" spans="2:29" ht="5.0999999999999996" customHeight="1" thickBot="1" x14ac:dyDescent="0.3">
      <c r="B73" s="213"/>
      <c r="C73" s="104"/>
      <c r="D73" s="104"/>
      <c r="E73" s="104"/>
      <c r="F73" s="104"/>
      <c r="G73" s="104"/>
      <c r="H73" s="104"/>
      <c r="I73" s="104"/>
      <c r="J73" s="104"/>
      <c r="K73" s="104"/>
      <c r="L73" s="104"/>
      <c r="M73" s="104"/>
      <c r="N73" s="104"/>
      <c r="O73" s="104"/>
      <c r="P73" s="104"/>
      <c r="Q73" s="104"/>
      <c r="R73" s="104"/>
      <c r="S73" s="104"/>
      <c r="T73" s="104"/>
      <c r="U73" s="104"/>
      <c r="V73" s="104"/>
      <c r="W73" s="214"/>
      <c r="X73" s="104"/>
      <c r="Y73" s="104"/>
      <c r="Z73" s="104"/>
      <c r="AA73" s="104"/>
      <c r="AB73" s="104"/>
      <c r="AC73" s="104"/>
    </row>
    <row r="74" spans="2:29" ht="15" customHeight="1" thickBot="1" x14ac:dyDescent="0.3">
      <c r="B74" s="213"/>
      <c r="C74" s="104"/>
      <c r="D74" s="104"/>
      <c r="E74" s="766" t="s">
        <v>1187</v>
      </c>
      <c r="F74" s="767"/>
      <c r="G74" s="767"/>
      <c r="H74" s="767"/>
      <c r="I74" s="767"/>
      <c r="J74" s="767"/>
      <c r="K74" s="767"/>
      <c r="L74" s="767"/>
      <c r="M74" s="767"/>
      <c r="N74" s="767"/>
      <c r="O74" s="766" t="s">
        <v>1188</v>
      </c>
      <c r="P74" s="767"/>
      <c r="Q74" s="767"/>
      <c r="R74" s="767"/>
      <c r="S74" s="767"/>
      <c r="T74" s="767"/>
      <c r="U74" s="767"/>
      <c r="V74" s="768"/>
      <c r="W74" s="214"/>
      <c r="X74" s="104"/>
      <c r="Y74" s="104"/>
      <c r="Z74" s="104"/>
      <c r="AA74" s="104"/>
      <c r="AB74" s="104"/>
      <c r="AC74" s="104"/>
    </row>
    <row r="75" spans="2:29" ht="45" customHeight="1" thickBot="1" x14ac:dyDescent="0.3">
      <c r="B75" s="213"/>
      <c r="C75" s="104"/>
      <c r="D75" s="104"/>
      <c r="E75" s="718" t="s">
        <v>56</v>
      </c>
      <c r="F75" s="719"/>
      <c r="G75" s="654" t="s">
        <v>55</v>
      </c>
      <c r="H75" s="656"/>
      <c r="I75" s="654" t="s">
        <v>1185</v>
      </c>
      <c r="J75" s="677"/>
      <c r="K75" s="654" t="s">
        <v>60</v>
      </c>
      <c r="L75" s="677"/>
      <c r="M75" s="654" t="s">
        <v>1186</v>
      </c>
      <c r="N75" s="677"/>
      <c r="O75" s="654" t="s">
        <v>1189</v>
      </c>
      <c r="P75" s="677"/>
      <c r="Q75" s="742" t="s">
        <v>53</v>
      </c>
      <c r="R75" s="743"/>
      <c r="S75" s="742" t="s">
        <v>1190</v>
      </c>
      <c r="T75" s="743"/>
      <c r="U75" s="720" t="s">
        <v>54</v>
      </c>
      <c r="V75" s="722"/>
      <c r="W75" s="214"/>
      <c r="X75" s="104"/>
      <c r="Y75" s="104"/>
      <c r="Z75" s="104"/>
      <c r="AA75" s="104"/>
      <c r="AB75" s="104"/>
      <c r="AC75" s="104"/>
    </row>
    <row r="76" spans="2:29" ht="5.0999999999999996" customHeight="1" thickBot="1" x14ac:dyDescent="0.3">
      <c r="B76" s="213"/>
      <c r="C76" s="104"/>
      <c r="D76" s="104"/>
      <c r="E76" s="104"/>
      <c r="F76" s="104"/>
      <c r="G76" s="104"/>
      <c r="H76" s="104"/>
      <c r="I76" s="104"/>
      <c r="J76" s="104"/>
      <c r="K76" s="104"/>
      <c r="L76" s="104"/>
      <c r="M76" s="104"/>
      <c r="N76" s="104"/>
      <c r="O76" s="104"/>
      <c r="P76" s="104"/>
      <c r="Q76" s="104"/>
      <c r="R76" s="104"/>
      <c r="S76" s="104"/>
      <c r="T76" s="104"/>
      <c r="U76" s="104"/>
      <c r="V76" s="104"/>
      <c r="W76" s="214"/>
      <c r="X76" s="104"/>
      <c r="Y76" s="104"/>
      <c r="Z76" s="104"/>
      <c r="AA76" s="104"/>
      <c r="AB76" s="104"/>
      <c r="AC76" s="104"/>
    </row>
    <row r="77" spans="2:29" ht="15" customHeight="1" thickBot="1" x14ac:dyDescent="0.3">
      <c r="B77" s="213"/>
      <c r="C77" s="678" t="s">
        <v>1177</v>
      </c>
      <c r="D77" s="741"/>
      <c r="E77" s="681"/>
      <c r="F77" s="680"/>
      <c r="G77" s="675"/>
      <c r="H77" s="680"/>
      <c r="I77" s="675"/>
      <c r="J77" s="680"/>
      <c r="K77" s="675"/>
      <c r="L77" s="680"/>
      <c r="M77" s="675"/>
      <c r="N77" s="680"/>
      <c r="O77" s="675"/>
      <c r="P77" s="680"/>
      <c r="Q77" s="675"/>
      <c r="R77" s="680"/>
      <c r="S77" s="675"/>
      <c r="T77" s="676"/>
      <c r="U77" s="675"/>
      <c r="V77" s="676"/>
      <c r="W77" s="214"/>
      <c r="X77" s="104"/>
      <c r="Y77" s="104"/>
      <c r="Z77" s="104"/>
      <c r="AA77" s="104"/>
      <c r="AB77" s="104"/>
      <c r="AC77" s="104"/>
    </row>
    <row r="78" spans="2:29" ht="5.0999999999999996" customHeight="1" thickBot="1" x14ac:dyDescent="0.3">
      <c r="B78" s="213"/>
      <c r="C78" s="104"/>
      <c r="D78" s="104"/>
      <c r="E78" s="104"/>
      <c r="F78" s="104"/>
      <c r="G78" s="104"/>
      <c r="H78" s="104"/>
      <c r="I78" s="104"/>
      <c r="J78" s="104"/>
      <c r="K78" s="104"/>
      <c r="L78" s="104"/>
      <c r="M78" s="104"/>
      <c r="N78" s="104"/>
      <c r="O78" s="104"/>
      <c r="P78" s="104"/>
      <c r="Q78" s="104"/>
      <c r="R78" s="104"/>
      <c r="S78" s="104"/>
      <c r="T78" s="104"/>
      <c r="U78" s="104"/>
      <c r="V78" s="104"/>
      <c r="W78" s="214"/>
      <c r="X78" s="104"/>
      <c r="Y78" s="104"/>
      <c r="Z78" s="104"/>
      <c r="AA78" s="104"/>
      <c r="AB78" s="104"/>
      <c r="AC78" s="104"/>
    </row>
    <row r="79" spans="2:29" ht="15" customHeight="1" thickBot="1" x14ac:dyDescent="0.3">
      <c r="B79" s="213"/>
      <c r="C79" s="678" t="s">
        <v>1178</v>
      </c>
      <c r="D79" s="679"/>
      <c r="E79" s="675"/>
      <c r="F79" s="680"/>
      <c r="G79" s="675"/>
      <c r="H79" s="680"/>
      <c r="I79" s="675"/>
      <c r="J79" s="676"/>
      <c r="K79" s="681"/>
      <c r="L79" s="676"/>
      <c r="M79" s="681"/>
      <c r="N79" s="680"/>
      <c r="O79" s="675"/>
      <c r="P79" s="676"/>
      <c r="Q79" s="681"/>
      <c r="R79" s="680"/>
      <c r="S79" s="675"/>
      <c r="T79" s="676"/>
      <c r="U79" s="675"/>
      <c r="V79" s="676"/>
      <c r="W79" s="214"/>
      <c r="X79" s="104"/>
      <c r="Y79" s="104"/>
      <c r="Z79" s="104"/>
      <c r="AA79" s="104"/>
      <c r="AB79" s="104"/>
      <c r="AC79" s="104"/>
    </row>
    <row r="80" spans="2:29" ht="5.0999999999999996" customHeight="1" thickBot="1" x14ac:dyDescent="0.3">
      <c r="B80" s="213"/>
      <c r="C80" s="104"/>
      <c r="D80" s="104"/>
      <c r="E80" s="104"/>
      <c r="F80" s="104"/>
      <c r="G80" s="104"/>
      <c r="H80" s="104"/>
      <c r="I80" s="104"/>
      <c r="J80" s="104"/>
      <c r="K80" s="104"/>
      <c r="L80" s="104"/>
      <c r="M80" s="104"/>
      <c r="N80" s="104"/>
      <c r="O80" s="104"/>
      <c r="P80" s="104"/>
      <c r="Q80" s="104"/>
      <c r="R80" s="104"/>
      <c r="S80" s="104"/>
      <c r="T80" s="104"/>
      <c r="U80" s="104"/>
      <c r="V80" s="104"/>
      <c r="W80" s="214"/>
      <c r="X80" s="104"/>
      <c r="Y80" s="104"/>
      <c r="Z80" s="104"/>
      <c r="AA80" s="104"/>
      <c r="AB80" s="104"/>
      <c r="AC80" s="104"/>
    </row>
    <row r="81" spans="2:33" ht="15" customHeight="1" thickBot="1" x14ac:dyDescent="0.3">
      <c r="B81" s="213"/>
      <c r="C81" s="651" t="s">
        <v>1410</v>
      </c>
      <c r="D81" s="652"/>
      <c r="E81" s="652"/>
      <c r="F81" s="652"/>
      <c r="G81" s="652"/>
      <c r="H81" s="652"/>
      <c r="I81" s="652"/>
      <c r="J81" s="653"/>
      <c r="K81" s="104"/>
      <c r="L81" s="104"/>
      <c r="M81" s="104"/>
      <c r="N81" s="104"/>
      <c r="O81" s="104"/>
      <c r="P81" s="104"/>
      <c r="Q81" s="104"/>
      <c r="R81" s="104"/>
      <c r="S81" s="104"/>
      <c r="T81" s="104"/>
      <c r="U81" s="104"/>
      <c r="V81" s="104"/>
      <c r="W81" s="214"/>
      <c r="X81" s="104"/>
      <c r="Y81" s="104"/>
      <c r="Z81" s="104"/>
      <c r="AA81" s="104"/>
      <c r="AB81" s="104"/>
      <c r="AC81" s="104"/>
    </row>
    <row r="82" spans="2:33" ht="5.0999999999999996" customHeight="1" thickBot="1" x14ac:dyDescent="0.3">
      <c r="B82" s="213"/>
      <c r="C82" s="104"/>
      <c r="D82" s="104"/>
      <c r="E82" s="104"/>
      <c r="F82" s="104"/>
      <c r="G82" s="104"/>
      <c r="H82" s="104"/>
      <c r="I82" s="104"/>
      <c r="J82" s="104"/>
      <c r="K82" s="104"/>
      <c r="L82" s="104"/>
      <c r="M82" s="104"/>
      <c r="N82" s="104"/>
      <c r="O82" s="104"/>
      <c r="P82" s="104"/>
      <c r="Q82" s="104"/>
      <c r="R82" s="104"/>
      <c r="S82" s="104"/>
      <c r="T82" s="104"/>
      <c r="U82" s="104"/>
      <c r="V82" s="104"/>
      <c r="W82" s="214"/>
      <c r="X82" s="104"/>
      <c r="Y82" s="104"/>
      <c r="Z82" s="104"/>
      <c r="AA82" s="104"/>
      <c r="AB82" s="104"/>
      <c r="AC82" s="104"/>
    </row>
    <row r="83" spans="2:33" ht="60" customHeight="1" thickBot="1" x14ac:dyDescent="0.3">
      <c r="B83" s="213"/>
      <c r="C83" s="104"/>
      <c r="D83" s="104"/>
      <c r="E83" s="654" t="s">
        <v>1191</v>
      </c>
      <c r="F83" s="677"/>
      <c r="G83" s="654" t="s">
        <v>1192</v>
      </c>
      <c r="H83" s="656"/>
      <c r="I83" s="654" t="s">
        <v>1193</v>
      </c>
      <c r="J83" s="656"/>
      <c r="K83" s="824" t="s">
        <v>1194</v>
      </c>
      <c r="L83" s="656"/>
      <c r="M83" s="824" t="s">
        <v>1195</v>
      </c>
      <c r="N83" s="677"/>
      <c r="O83" s="654" t="s">
        <v>1196</v>
      </c>
      <c r="P83" s="656"/>
      <c r="Q83" s="654" t="s">
        <v>1197</v>
      </c>
      <c r="R83" s="656"/>
      <c r="S83" s="654" t="s">
        <v>1198</v>
      </c>
      <c r="T83" s="656"/>
      <c r="U83" s="654" t="s">
        <v>1199</v>
      </c>
      <c r="V83" s="656"/>
      <c r="W83" s="214"/>
      <c r="X83" s="104"/>
      <c r="Y83" s="104"/>
      <c r="Z83" s="104"/>
      <c r="AA83" s="104"/>
      <c r="AB83" s="104"/>
      <c r="AC83" s="104"/>
    </row>
    <row r="84" spans="2:33" ht="5.0999999999999996" customHeight="1" thickBot="1" x14ac:dyDescent="0.3">
      <c r="B84" s="213"/>
      <c r="C84" s="104"/>
      <c r="D84" s="104"/>
      <c r="E84" s="104"/>
      <c r="F84" s="104"/>
      <c r="G84" s="104"/>
      <c r="H84" s="104"/>
      <c r="I84" s="104"/>
      <c r="J84" s="104"/>
      <c r="K84" s="104"/>
      <c r="L84" s="104"/>
      <c r="M84" s="104"/>
      <c r="N84" s="104"/>
      <c r="O84" s="104"/>
      <c r="P84" s="104"/>
      <c r="Q84" s="104"/>
      <c r="R84" s="104"/>
      <c r="S84" s="104"/>
      <c r="T84" s="104"/>
      <c r="U84" s="104"/>
      <c r="V84" s="104"/>
      <c r="W84" s="214"/>
      <c r="X84" s="104"/>
      <c r="Y84" s="104"/>
      <c r="Z84" s="104"/>
      <c r="AA84" s="104"/>
      <c r="AB84" s="104"/>
      <c r="AC84" s="104"/>
    </row>
    <row r="85" spans="2:33" ht="45" customHeight="1" thickBot="1" x14ac:dyDescent="0.3">
      <c r="B85" s="213"/>
      <c r="C85" s="678" t="s">
        <v>76</v>
      </c>
      <c r="D85" s="741"/>
      <c r="E85" s="681"/>
      <c r="F85" s="680"/>
      <c r="G85" s="675"/>
      <c r="H85" s="676"/>
      <c r="I85" s="681"/>
      <c r="J85" s="680"/>
      <c r="K85" s="675"/>
      <c r="L85" s="676"/>
      <c r="M85" s="681"/>
      <c r="N85" s="680"/>
      <c r="O85" s="675"/>
      <c r="P85" s="676"/>
      <c r="Q85" s="675"/>
      <c r="R85" s="676"/>
      <c r="S85" s="681"/>
      <c r="T85" s="680"/>
      <c r="U85" s="699"/>
      <c r="V85" s="710"/>
      <c r="W85" s="214"/>
      <c r="X85" s="104"/>
      <c r="Y85" s="104"/>
      <c r="Z85" s="104"/>
      <c r="AA85" s="104"/>
      <c r="AB85" s="104"/>
      <c r="AC85" s="104"/>
    </row>
    <row r="86" spans="2:33" ht="5.0999999999999996" customHeight="1" thickBot="1" x14ac:dyDescent="0.3">
      <c r="B86" s="213"/>
      <c r="C86" s="104"/>
      <c r="D86" s="104"/>
      <c r="E86" s="104"/>
      <c r="F86" s="104"/>
      <c r="G86" s="104"/>
      <c r="H86" s="104"/>
      <c r="I86" s="104"/>
      <c r="J86" s="104"/>
      <c r="K86" s="104"/>
      <c r="L86" s="104"/>
      <c r="M86" s="104"/>
      <c r="N86" s="104"/>
      <c r="O86" s="104"/>
      <c r="P86" s="104"/>
      <c r="Q86" s="104"/>
      <c r="R86" s="104"/>
      <c r="S86" s="104"/>
      <c r="T86" s="104"/>
      <c r="U86" s="104"/>
      <c r="V86" s="104"/>
      <c r="W86" s="214"/>
      <c r="X86" s="104"/>
      <c r="Y86" s="104"/>
      <c r="Z86" s="104"/>
      <c r="AA86" s="104"/>
      <c r="AB86" s="104"/>
      <c r="AC86" s="104"/>
    </row>
    <row r="87" spans="2:33" ht="45" customHeight="1" thickBot="1" x14ac:dyDescent="0.3">
      <c r="B87" s="213"/>
      <c r="C87" s="678" t="s">
        <v>75</v>
      </c>
      <c r="D87" s="679"/>
      <c r="E87" s="675"/>
      <c r="F87" s="680"/>
      <c r="G87" s="675"/>
      <c r="H87" s="680"/>
      <c r="I87" s="675"/>
      <c r="J87" s="676"/>
      <c r="K87" s="681"/>
      <c r="L87" s="676"/>
      <c r="M87" s="681"/>
      <c r="N87" s="680"/>
      <c r="O87" s="675"/>
      <c r="P87" s="676"/>
      <c r="Q87" s="675"/>
      <c r="R87" s="676"/>
      <c r="S87" s="681"/>
      <c r="T87" s="680"/>
      <c r="U87" s="699"/>
      <c r="V87" s="710"/>
      <c r="W87" s="214"/>
      <c r="X87" s="104"/>
      <c r="Y87" s="104"/>
      <c r="Z87" s="104"/>
      <c r="AA87" s="104"/>
      <c r="AB87" s="104"/>
      <c r="AC87" s="104"/>
    </row>
    <row r="88" spans="2:33" ht="5.0999999999999996" customHeight="1" thickBot="1" x14ac:dyDescent="0.3">
      <c r="B88" s="213"/>
      <c r="C88" s="104"/>
      <c r="D88" s="104"/>
      <c r="E88" s="104"/>
      <c r="F88" s="104"/>
      <c r="G88" s="104"/>
      <c r="H88" s="104"/>
      <c r="I88" s="104"/>
      <c r="J88" s="104"/>
      <c r="K88" s="104"/>
      <c r="L88" s="104"/>
      <c r="M88" s="104"/>
      <c r="N88" s="104"/>
      <c r="O88" s="104"/>
      <c r="P88" s="104"/>
      <c r="Q88" s="104"/>
      <c r="R88" s="104"/>
      <c r="S88" s="104"/>
      <c r="T88" s="104"/>
      <c r="U88" s="104"/>
      <c r="V88" s="104"/>
      <c r="W88" s="214"/>
      <c r="X88" s="104"/>
      <c r="Y88" s="104"/>
      <c r="Z88" s="104"/>
      <c r="AA88" s="104"/>
      <c r="AB88" s="104"/>
      <c r="AC88" s="104"/>
    </row>
    <row r="89" spans="2:33" ht="15" customHeight="1" thickBot="1" x14ac:dyDescent="0.3">
      <c r="B89" s="213"/>
      <c r="C89" s="678" t="s">
        <v>26</v>
      </c>
      <c r="D89" s="679"/>
      <c r="E89" s="797">
        <f>+E85+E87</f>
        <v>0</v>
      </c>
      <c r="F89" s="798"/>
      <c r="G89" s="797">
        <f>+G85+G87</f>
        <v>0</v>
      </c>
      <c r="H89" s="798"/>
      <c r="I89" s="797">
        <f>+I85+I87</f>
        <v>0</v>
      </c>
      <c r="J89" s="798"/>
      <c r="K89" s="799">
        <f>+K85+K87</f>
        <v>0</v>
      </c>
      <c r="L89" s="798"/>
      <c r="M89" s="799">
        <f>+M85+M87</f>
        <v>0</v>
      </c>
      <c r="N89" s="800"/>
      <c r="O89" s="797">
        <f>+O85+O87</f>
        <v>0</v>
      </c>
      <c r="P89" s="798"/>
      <c r="Q89" s="797">
        <f>+Q85+Q87</f>
        <v>0</v>
      </c>
      <c r="R89" s="798"/>
      <c r="S89" s="797">
        <f>+S85+S87</f>
        <v>0</v>
      </c>
      <c r="T89" s="798"/>
      <c r="U89" s="795"/>
      <c r="V89" s="796"/>
      <c r="W89" s="214"/>
      <c r="X89" s="104"/>
      <c r="Y89" s="104"/>
      <c r="Z89" s="104"/>
      <c r="AA89" s="104"/>
      <c r="AB89" s="104"/>
      <c r="AC89" s="104"/>
    </row>
    <row r="90" spans="2:33" ht="5.0999999999999996" customHeight="1" thickBot="1" x14ac:dyDescent="0.3">
      <c r="B90" s="213"/>
      <c r="C90" s="112"/>
      <c r="D90" s="112"/>
      <c r="E90" s="167"/>
      <c r="F90" s="167"/>
      <c r="G90" s="167"/>
      <c r="H90" s="167"/>
      <c r="I90" s="167"/>
      <c r="J90" s="167"/>
      <c r="K90" s="167"/>
      <c r="L90" s="167"/>
      <c r="M90" s="167"/>
      <c r="N90" s="167"/>
      <c r="O90" s="167"/>
      <c r="P90" s="167"/>
      <c r="Q90" s="167"/>
      <c r="R90" s="167"/>
      <c r="S90" s="167"/>
      <c r="T90" s="167"/>
      <c r="U90" s="167"/>
      <c r="V90" s="167"/>
      <c r="W90" s="214"/>
      <c r="X90" s="104"/>
      <c r="Y90" s="104"/>
      <c r="Z90" s="104"/>
      <c r="AA90" s="104"/>
      <c r="AB90" s="104"/>
      <c r="AC90" s="104"/>
    </row>
    <row r="91" spans="2:33" ht="30" customHeight="1" thickBot="1" x14ac:dyDescent="0.3">
      <c r="B91" s="213"/>
      <c r="C91" s="669" t="s">
        <v>1731</v>
      </c>
      <c r="D91" s="670"/>
      <c r="E91" s="670"/>
      <c r="F91" s="670"/>
      <c r="G91" s="670"/>
      <c r="H91" s="670"/>
      <c r="I91" s="670"/>
      <c r="J91" s="670"/>
      <c r="K91" s="670"/>
      <c r="L91" s="670"/>
      <c r="M91" s="670"/>
      <c r="N91" s="670"/>
      <c r="O91" s="670"/>
      <c r="P91" s="670"/>
      <c r="Q91" s="670"/>
      <c r="R91" s="671"/>
      <c r="S91" s="672"/>
      <c r="T91" s="673"/>
      <c r="U91" s="673"/>
      <c r="V91" s="674"/>
      <c r="W91" s="214"/>
      <c r="X91" s="104"/>
      <c r="Y91" s="104"/>
      <c r="Z91" s="104"/>
      <c r="AA91" s="104"/>
      <c r="AB91" s="104"/>
      <c r="AC91" s="104"/>
    </row>
    <row r="92" spans="2:33" ht="5.0999999999999996" customHeight="1" thickBot="1" x14ac:dyDescent="0.3">
      <c r="B92" s="213"/>
      <c r="C92" s="104"/>
      <c r="D92" s="104"/>
      <c r="E92" s="104"/>
      <c r="F92" s="104"/>
      <c r="G92" s="104"/>
      <c r="H92" s="104"/>
      <c r="I92" s="104"/>
      <c r="J92" s="104"/>
      <c r="K92" s="104"/>
      <c r="L92" s="104"/>
      <c r="M92" s="104"/>
      <c r="N92" s="104"/>
      <c r="O92" s="104"/>
      <c r="P92" s="104"/>
      <c r="Q92" s="104"/>
      <c r="R92" s="104"/>
      <c r="S92" s="104"/>
      <c r="T92" s="104"/>
      <c r="U92" s="104"/>
      <c r="V92" s="210"/>
      <c r="W92" s="216"/>
      <c r="X92" s="104"/>
      <c r="Y92" s="104"/>
      <c r="Z92" s="104"/>
      <c r="AA92" s="104"/>
      <c r="AB92" s="104"/>
      <c r="AC92" s="104"/>
    </row>
    <row r="93" spans="2:33" ht="5.0999999999999996" customHeight="1" thickBot="1" x14ac:dyDescent="0.3">
      <c r="B93" s="285"/>
      <c r="C93" s="228"/>
      <c r="D93" s="228"/>
      <c r="E93" s="228"/>
      <c r="F93" s="228"/>
      <c r="G93" s="228"/>
      <c r="H93" s="228"/>
      <c r="I93" s="228"/>
      <c r="J93" s="228"/>
      <c r="K93" s="228"/>
      <c r="L93" s="228"/>
      <c r="M93" s="228"/>
      <c r="N93" s="228"/>
      <c r="O93" s="228"/>
      <c r="P93" s="228"/>
      <c r="Q93" s="228"/>
      <c r="R93" s="228"/>
      <c r="S93" s="228"/>
      <c r="T93" s="228"/>
      <c r="U93" s="228"/>
      <c r="V93" s="210"/>
      <c r="W93" s="286"/>
      <c r="X93" s="104"/>
      <c r="Y93" s="104"/>
      <c r="Z93" s="104"/>
      <c r="AA93" s="104"/>
      <c r="AB93" s="104"/>
      <c r="AC93" s="104"/>
    </row>
    <row r="94" spans="2:33" ht="5.0999999999999996" customHeight="1" thickBot="1" x14ac:dyDescent="0.3">
      <c r="B94" s="213"/>
      <c r="C94" s="104"/>
      <c r="D94" s="104"/>
      <c r="E94" s="104"/>
      <c r="F94" s="104"/>
      <c r="G94" s="104"/>
      <c r="H94" s="104"/>
      <c r="I94" s="104"/>
      <c r="J94" s="104"/>
      <c r="K94" s="104"/>
      <c r="L94" s="104"/>
      <c r="M94" s="104"/>
      <c r="N94" s="104"/>
      <c r="O94" s="104"/>
      <c r="P94" s="104"/>
      <c r="Q94" s="104"/>
      <c r="R94" s="104"/>
      <c r="S94" s="104"/>
      <c r="T94" s="104"/>
      <c r="U94" s="104"/>
      <c r="V94" s="104"/>
      <c r="W94" s="214"/>
      <c r="X94" s="104"/>
      <c r="Y94" s="104"/>
      <c r="Z94" s="104"/>
      <c r="AA94" s="104"/>
      <c r="AB94" s="104"/>
      <c r="AC94" s="104"/>
      <c r="AD94" s="104"/>
      <c r="AE94" s="104"/>
      <c r="AF94" s="104"/>
      <c r="AG94" s="104"/>
    </row>
    <row r="95" spans="2:33" ht="15" customHeight="1" thickBot="1" x14ac:dyDescent="0.3">
      <c r="B95" s="213"/>
      <c r="C95" s="651" t="s">
        <v>1411</v>
      </c>
      <c r="D95" s="652"/>
      <c r="E95" s="652"/>
      <c r="F95" s="652"/>
      <c r="G95" s="652"/>
      <c r="H95" s="652"/>
      <c r="I95" s="652"/>
      <c r="J95" s="653"/>
      <c r="K95" s="104"/>
      <c r="L95" s="104"/>
      <c r="M95" s="104"/>
      <c r="N95" s="104"/>
      <c r="O95" s="104"/>
      <c r="P95" s="104"/>
      <c r="Q95" s="104"/>
      <c r="R95" s="104"/>
      <c r="S95" s="104"/>
      <c r="T95" s="104"/>
      <c r="U95" s="104"/>
      <c r="V95" s="104"/>
      <c r="W95" s="214"/>
      <c r="X95" s="104"/>
      <c r="Y95" s="104"/>
      <c r="Z95" s="104"/>
      <c r="AA95" s="104"/>
      <c r="AB95" s="104"/>
      <c r="AC95" s="104"/>
      <c r="AD95" s="104"/>
    </row>
    <row r="96" spans="2:33" ht="5.0999999999999996" customHeight="1" thickBot="1" x14ac:dyDescent="0.3">
      <c r="B96" s="213"/>
      <c r="C96" s="104"/>
      <c r="D96" s="104"/>
      <c r="E96" s="104"/>
      <c r="F96" s="104"/>
      <c r="G96" s="104"/>
      <c r="H96" s="104"/>
      <c r="I96" s="104"/>
      <c r="J96" s="104"/>
      <c r="K96" s="104"/>
      <c r="L96" s="104"/>
      <c r="M96" s="104"/>
      <c r="N96" s="104"/>
      <c r="O96" s="104"/>
      <c r="P96" s="104"/>
      <c r="Q96" s="104"/>
      <c r="R96" s="104"/>
      <c r="S96" s="104"/>
      <c r="T96" s="104"/>
      <c r="U96" s="104"/>
      <c r="V96" s="104"/>
      <c r="W96" s="214"/>
      <c r="X96" s="104"/>
      <c r="Y96" s="104"/>
      <c r="Z96" s="104"/>
      <c r="AA96" s="104"/>
      <c r="AB96" s="104"/>
      <c r="AC96" s="104"/>
      <c r="AD96" s="104"/>
    </row>
    <row r="97" spans="2:45" ht="45" customHeight="1" thickBot="1" x14ac:dyDescent="0.3">
      <c r="B97" s="213"/>
      <c r="C97" s="637" t="s">
        <v>1412</v>
      </c>
      <c r="D97" s="638"/>
      <c r="E97" s="638"/>
      <c r="F97" s="638"/>
      <c r="G97" s="637" t="s">
        <v>1415</v>
      </c>
      <c r="H97" s="638"/>
      <c r="I97" s="638"/>
      <c r="J97" s="638"/>
      <c r="K97" s="637" t="s">
        <v>1416</v>
      </c>
      <c r="L97" s="638"/>
      <c r="M97" s="638"/>
      <c r="N97" s="638"/>
      <c r="O97" s="637" t="s">
        <v>1417</v>
      </c>
      <c r="P97" s="638"/>
      <c r="Q97" s="638"/>
      <c r="R97" s="645"/>
      <c r="S97" s="637" t="s">
        <v>1418</v>
      </c>
      <c r="T97" s="638"/>
      <c r="U97" s="638"/>
      <c r="V97" s="645"/>
      <c r="W97" s="214"/>
      <c r="X97" s="104"/>
      <c r="Y97" s="104"/>
      <c r="Z97" s="104"/>
      <c r="AA97" s="104"/>
      <c r="AB97" s="104"/>
      <c r="AC97" s="104"/>
      <c r="AD97" s="104"/>
    </row>
    <row r="98" spans="2:45" ht="5.0999999999999996" customHeight="1" thickBot="1" x14ac:dyDescent="0.3">
      <c r="B98" s="213"/>
      <c r="C98" s="104"/>
      <c r="D98" s="104"/>
      <c r="E98" s="104"/>
      <c r="F98" s="104"/>
      <c r="G98" s="104"/>
      <c r="H98" s="104"/>
      <c r="I98" s="104"/>
      <c r="J98" s="104"/>
      <c r="K98" s="104"/>
      <c r="L98" s="104"/>
      <c r="M98" s="104"/>
      <c r="N98" s="104"/>
      <c r="O98" s="104"/>
      <c r="P98" s="104"/>
      <c r="Q98" s="104"/>
      <c r="R98" s="104"/>
      <c r="S98" s="104"/>
      <c r="T98" s="104"/>
      <c r="U98" s="104"/>
      <c r="V98" s="104"/>
      <c r="W98" s="214"/>
      <c r="X98" s="104"/>
      <c r="Y98" s="104"/>
      <c r="Z98" s="104"/>
      <c r="AA98" s="104"/>
      <c r="AB98" s="104"/>
      <c r="AC98" s="104"/>
      <c r="AD98" s="104"/>
    </row>
    <row r="99" spans="2:45" ht="30" customHeight="1" thickBot="1" x14ac:dyDescent="0.3">
      <c r="B99" s="213"/>
      <c r="C99" s="643"/>
      <c r="D99" s="640"/>
      <c r="E99" s="641" t="e">
        <f>+IF(E101&lt;=33%,"Bajo",IF(AND(E101&gt;=33.1%,E101&lt;=66%),"Medio",IF(E101&gt;=66.1%,"Alto")))</f>
        <v>#DIV/0!</v>
      </c>
      <c r="F99" s="644"/>
      <c r="G99" s="639"/>
      <c r="H99" s="640"/>
      <c r="I99" s="641" t="e">
        <f>+IF(I101&lt;=33%,"Bajo",IF(AND(I101&gt;=33.1%,I101&lt;=66%),"Medio",IF(I101&gt;=66.1%,"Alto")))</f>
        <v>#DIV/0!</v>
      </c>
      <c r="J99" s="642"/>
      <c r="K99" s="643"/>
      <c r="L99" s="640"/>
      <c r="M99" s="641" t="e">
        <f>+IF(M101&lt;=33%,"Bajo",IF(AND(M101&gt;=33.1%,M101&lt;=66%),"Medio",IF(M101&gt;=66.1%,"Alto")))</f>
        <v>#DIV/0!</v>
      </c>
      <c r="N99" s="644"/>
      <c r="O99" s="639"/>
      <c r="P99" s="640"/>
      <c r="Q99" s="641" t="e">
        <f>+IF(Q101&lt;=33%,"Bajo",IF(AND(Q101&gt;=33.1%,Q101&lt;=66%),"Medio",IF(Q101&gt;=66.1%,"Alto")))</f>
        <v>#DIV/0!</v>
      </c>
      <c r="R99" s="642"/>
      <c r="S99" s="643"/>
      <c r="T99" s="646"/>
      <c r="U99" s="641" t="e">
        <f>VLOOKUP($S$99,Listas!$DN$1:$DO$3,2)</f>
        <v>#N/A</v>
      </c>
      <c r="V99" s="644"/>
      <c r="W99" s="214"/>
      <c r="X99" s="104"/>
      <c r="Y99" s="104"/>
      <c r="Z99" s="104"/>
      <c r="AA99" s="104"/>
      <c r="AB99" s="104"/>
      <c r="AC99" s="104"/>
      <c r="AD99" s="104"/>
    </row>
    <row r="100" spans="2:45" ht="5.0999999999999996" hidden="1" customHeight="1" thickBot="1" x14ac:dyDescent="0.25">
      <c r="B100" s="213"/>
      <c r="C100" s="104"/>
      <c r="D100" s="104"/>
      <c r="E100" s="104"/>
      <c r="F100" s="104"/>
      <c r="G100" s="104"/>
      <c r="H100" s="104"/>
      <c r="I100" s="104"/>
      <c r="J100" s="104"/>
      <c r="K100" s="104"/>
      <c r="L100" s="104"/>
      <c r="M100" s="104"/>
      <c r="N100" s="104"/>
      <c r="O100" s="104"/>
      <c r="P100" s="104"/>
      <c r="Q100" s="104"/>
      <c r="R100" s="104"/>
      <c r="S100" s="104"/>
      <c r="T100" s="104"/>
      <c r="U100" s="104"/>
      <c r="V100" s="104"/>
      <c r="W100" s="214"/>
      <c r="X100" s="104"/>
      <c r="Y100" s="104"/>
      <c r="Z100" s="104"/>
      <c r="AA100" s="104"/>
      <c r="AB100" s="104"/>
      <c r="AC100" s="104"/>
      <c r="AD100" s="104"/>
    </row>
    <row r="101" spans="2:45" ht="30" hidden="1" customHeight="1" thickBot="1" x14ac:dyDescent="0.3">
      <c r="B101" s="213"/>
      <c r="C101" s="635"/>
      <c r="D101" s="636"/>
      <c r="E101" s="633" t="e">
        <f>+C99/(E70+G70)</f>
        <v>#DIV/0!</v>
      </c>
      <c r="F101" s="634"/>
      <c r="G101" s="635"/>
      <c r="H101" s="636"/>
      <c r="I101" s="636" t="e">
        <f>+G99/(E70+G70)</f>
        <v>#DIV/0!</v>
      </c>
      <c r="J101" s="647"/>
      <c r="K101" s="635"/>
      <c r="L101" s="636"/>
      <c r="M101" s="636" t="e">
        <f>+K99/(E70+G70)</f>
        <v>#DIV/0!</v>
      </c>
      <c r="N101" s="647"/>
      <c r="O101" s="635"/>
      <c r="P101" s="636"/>
      <c r="Q101" s="636" t="e">
        <f>+O99/(E70+G70)</f>
        <v>#DIV/0!</v>
      </c>
      <c r="R101" s="647"/>
      <c r="S101" s="635"/>
      <c r="T101" s="636"/>
      <c r="U101" s="636"/>
      <c r="V101" s="647"/>
      <c r="W101" s="214"/>
      <c r="X101" s="104"/>
      <c r="Y101" s="104"/>
      <c r="Z101" s="104"/>
      <c r="AA101" s="104"/>
      <c r="AB101" s="104"/>
      <c r="AC101" s="104"/>
      <c r="AD101" s="104"/>
    </row>
    <row r="102" spans="2:45" ht="5.0999999999999996" hidden="1" customHeight="1" thickBot="1" x14ac:dyDescent="0.25">
      <c r="B102" s="213"/>
      <c r="C102" s="104"/>
      <c r="D102" s="104"/>
      <c r="E102" s="104"/>
      <c r="F102" s="104"/>
      <c r="G102" s="104"/>
      <c r="H102" s="104"/>
      <c r="I102" s="104"/>
      <c r="J102" s="104"/>
      <c r="K102" s="104"/>
      <c r="L102" s="104"/>
      <c r="M102" s="104"/>
      <c r="N102" s="104"/>
      <c r="O102" s="104"/>
      <c r="P102" s="104"/>
      <c r="Q102" s="104"/>
      <c r="R102" s="104"/>
      <c r="S102" s="104"/>
      <c r="T102" s="104"/>
      <c r="U102" s="104"/>
      <c r="V102" s="104"/>
      <c r="W102" s="214"/>
      <c r="X102" s="104"/>
      <c r="Y102" s="104"/>
      <c r="Z102" s="104"/>
      <c r="AA102" s="104"/>
      <c r="AB102" s="104"/>
      <c r="AC102" s="104"/>
      <c r="AD102" s="104"/>
    </row>
    <row r="103" spans="2:45" ht="30" hidden="1" customHeight="1" thickBot="1" x14ac:dyDescent="0.3">
      <c r="B103" s="213"/>
      <c r="C103" s="635"/>
      <c r="D103" s="636"/>
      <c r="E103" s="633" t="e">
        <f>IF(E99="Alto",1,IF(E99="Medio",0.5,IF(E99="Bajo",0)))</f>
        <v>#DIV/0!</v>
      </c>
      <c r="F103" s="634"/>
      <c r="G103" s="635"/>
      <c r="H103" s="636"/>
      <c r="I103" s="633" t="e">
        <f>IF(I99="Alto",1,IF(I99="Medio",0.5,IF(I99="Bajo",0)))</f>
        <v>#DIV/0!</v>
      </c>
      <c r="J103" s="634"/>
      <c r="K103" s="635"/>
      <c r="L103" s="636"/>
      <c r="M103" s="633" t="e">
        <f>IF(M99="Alto",1,IF(M99="Medio",0.5,IF(M99="Bajo",0)))</f>
        <v>#DIV/0!</v>
      </c>
      <c r="N103" s="634"/>
      <c r="O103" s="635"/>
      <c r="P103" s="636"/>
      <c r="Q103" s="633" t="e">
        <f>IF(Q99="Alto",1,IF(Q99="Medio",0.5,IF(Q99="Bajo",0)))</f>
        <v>#DIV/0!</v>
      </c>
      <c r="R103" s="634"/>
      <c r="S103" s="635"/>
      <c r="T103" s="636"/>
      <c r="U103" s="633" t="e">
        <f>IF(U99="Alto",1,IF(U99="Medio",0.5,IF(U99="Bajo",0)))</f>
        <v>#N/A</v>
      </c>
      <c r="V103" s="634"/>
      <c r="W103" s="214"/>
      <c r="X103" s="104"/>
      <c r="Y103" s="104"/>
      <c r="Z103" s="104"/>
      <c r="AA103" s="104"/>
      <c r="AB103" s="104"/>
      <c r="AC103" s="104"/>
      <c r="AD103" s="104"/>
    </row>
    <row r="104" spans="2:45" ht="5.0999999999999996" customHeight="1" thickBot="1" x14ac:dyDescent="0.3">
      <c r="B104" s="215"/>
      <c r="C104" s="223"/>
      <c r="D104" s="223"/>
      <c r="E104" s="223"/>
      <c r="F104" s="223"/>
      <c r="G104" s="223"/>
      <c r="H104" s="223"/>
      <c r="I104" s="223"/>
      <c r="J104" s="223"/>
      <c r="K104" s="223"/>
      <c r="L104" s="223"/>
      <c r="M104" s="223"/>
      <c r="N104" s="223"/>
      <c r="O104" s="224"/>
      <c r="P104" s="224"/>
      <c r="Q104" s="224"/>
      <c r="R104" s="225"/>
      <c r="S104" s="225"/>
      <c r="T104" s="225"/>
      <c r="U104" s="226"/>
      <c r="V104" s="226"/>
      <c r="W104" s="227"/>
      <c r="X104" s="104"/>
      <c r="Y104" s="104"/>
      <c r="Z104" s="104"/>
      <c r="AA104" s="104"/>
      <c r="AB104" s="104"/>
      <c r="AC104" s="104"/>
      <c r="AD104" s="104"/>
    </row>
    <row r="105" spans="2:45" ht="5.0999999999999996" customHeight="1" thickBot="1" x14ac:dyDescent="0.3">
      <c r="B105" s="285"/>
      <c r="C105" s="217"/>
      <c r="D105" s="217"/>
      <c r="E105" s="217"/>
      <c r="F105" s="217"/>
      <c r="G105" s="217"/>
      <c r="H105" s="217"/>
      <c r="I105" s="217"/>
      <c r="J105" s="217"/>
      <c r="K105" s="217"/>
      <c r="L105" s="217"/>
      <c r="M105" s="217"/>
      <c r="N105" s="217"/>
      <c r="O105" s="218"/>
      <c r="P105" s="218"/>
      <c r="Q105" s="218"/>
      <c r="R105" s="219"/>
      <c r="S105" s="219"/>
      <c r="T105" s="219"/>
      <c r="U105" s="220"/>
      <c r="V105" s="220"/>
      <c r="W105" s="220"/>
      <c r="X105" s="284"/>
      <c r="Y105" s="104"/>
      <c r="Z105" s="104"/>
      <c r="AA105" s="104"/>
      <c r="AB105" s="104"/>
      <c r="AC105" s="104"/>
      <c r="AD105" s="104"/>
    </row>
    <row r="106" spans="2:45" ht="5.0999999999999996" customHeight="1" x14ac:dyDescent="0.25">
      <c r="B106" s="213"/>
      <c r="C106" s="104"/>
      <c r="D106" s="104"/>
      <c r="E106" s="104"/>
      <c r="F106" s="104"/>
      <c r="G106" s="104"/>
      <c r="H106" s="104"/>
      <c r="I106" s="104"/>
      <c r="J106" s="104"/>
      <c r="K106" s="104"/>
      <c r="L106" s="104"/>
      <c r="M106" s="104"/>
      <c r="N106" s="104"/>
      <c r="O106" s="104"/>
      <c r="P106" s="104"/>
      <c r="Q106" s="104"/>
      <c r="R106" s="104"/>
      <c r="S106" s="104"/>
      <c r="T106" s="104"/>
      <c r="U106" s="104"/>
      <c r="V106" s="104"/>
      <c r="W106" s="214"/>
      <c r="X106" s="104"/>
      <c r="Y106" s="104"/>
      <c r="Z106" s="104"/>
      <c r="AA106" s="104"/>
      <c r="AB106" s="104"/>
      <c r="AC106" s="104"/>
    </row>
    <row r="107" spans="2:45" ht="15" customHeight="1" x14ac:dyDescent="0.25">
      <c r="B107" s="213"/>
      <c r="C107" s="784" t="s">
        <v>1728</v>
      </c>
      <c r="D107" s="784"/>
      <c r="E107" s="784"/>
      <c r="F107" s="784"/>
      <c r="G107" s="784"/>
      <c r="H107" s="784"/>
      <c r="I107" s="784"/>
      <c r="J107" s="784"/>
      <c r="K107" s="104"/>
      <c r="L107" s="104"/>
      <c r="M107" s="104"/>
      <c r="N107" s="104"/>
      <c r="O107" s="104"/>
      <c r="P107" s="104"/>
      <c r="Q107" s="104"/>
      <c r="R107" s="104"/>
      <c r="S107" s="104"/>
      <c r="T107" s="104"/>
      <c r="U107" s="104"/>
      <c r="V107" s="104"/>
      <c r="W107" s="214"/>
      <c r="X107" s="104"/>
      <c r="Y107" s="104"/>
      <c r="Z107" s="104"/>
      <c r="AA107" s="104"/>
      <c r="AB107" s="104"/>
      <c r="AC107" s="104"/>
    </row>
    <row r="108" spans="2:45" ht="5.0999999999999996" customHeight="1" thickBot="1" x14ac:dyDescent="0.3">
      <c r="B108" s="213"/>
      <c r="C108" s="104"/>
      <c r="D108" s="104"/>
      <c r="E108" s="104"/>
      <c r="F108" s="104"/>
      <c r="G108" s="104"/>
      <c r="H108" s="104"/>
      <c r="I108" s="104"/>
      <c r="J108" s="104"/>
      <c r="K108" s="104"/>
      <c r="L108" s="104"/>
      <c r="M108" s="104"/>
      <c r="N108" s="104"/>
      <c r="O108" s="104"/>
      <c r="P108" s="104"/>
      <c r="Q108" s="104"/>
      <c r="R108" s="104"/>
      <c r="S108" s="104"/>
      <c r="T108" s="104"/>
      <c r="U108" s="104"/>
      <c r="V108" s="104"/>
      <c r="W108" s="214"/>
      <c r="X108" s="104"/>
      <c r="Y108" s="104"/>
      <c r="Z108" s="104"/>
      <c r="AA108" s="104"/>
      <c r="AB108" s="104"/>
      <c r="AC108" s="104"/>
    </row>
    <row r="109" spans="2:45" ht="45" customHeight="1" thickBot="1" x14ac:dyDescent="0.3">
      <c r="B109" s="213"/>
      <c r="C109" s="651" t="s">
        <v>1729</v>
      </c>
      <c r="D109" s="652"/>
      <c r="E109" s="652"/>
      <c r="F109" s="652"/>
      <c r="G109" s="652"/>
      <c r="H109" s="653"/>
      <c r="I109" s="211"/>
      <c r="J109" s="757" t="s">
        <v>14</v>
      </c>
      <c r="K109" s="758"/>
      <c r="L109" s="758"/>
      <c r="M109" s="758"/>
      <c r="N109" s="759"/>
      <c r="O109" s="657"/>
      <c r="P109" s="658"/>
      <c r="Q109" s="658"/>
      <c r="R109" s="658"/>
      <c r="S109" s="658"/>
      <c r="T109" s="658"/>
      <c r="U109" s="658"/>
      <c r="V109" s="659"/>
      <c r="W109" s="214"/>
      <c r="X109" s="104"/>
      <c r="Y109" s="104"/>
      <c r="Z109" s="104"/>
      <c r="AA109" s="104"/>
      <c r="AB109" s="104"/>
      <c r="AC109" s="104"/>
      <c r="AS109" s="102" t="b">
        <f>IF(I109="SI",0.25,IF(I109="NO",0))</f>
        <v>0</v>
      </c>
    </row>
    <row r="110" spans="2:45" ht="5.0999999999999996" customHeight="1" thickBot="1" x14ac:dyDescent="0.3">
      <c r="B110" s="213"/>
      <c r="C110" s="104"/>
      <c r="D110" s="104"/>
      <c r="E110" s="104"/>
      <c r="F110" s="104"/>
      <c r="G110" s="104"/>
      <c r="H110" s="104"/>
      <c r="I110" s="104"/>
      <c r="J110" s="104"/>
      <c r="K110" s="104"/>
      <c r="L110" s="104"/>
      <c r="M110" s="104"/>
      <c r="N110" s="104"/>
      <c r="O110" s="104"/>
      <c r="P110" s="104"/>
      <c r="Q110" s="104"/>
      <c r="R110" s="104"/>
      <c r="S110" s="104"/>
      <c r="T110" s="104"/>
      <c r="U110" s="104"/>
      <c r="V110" s="104"/>
      <c r="W110" s="214"/>
      <c r="X110" s="104"/>
      <c r="Y110" s="104"/>
      <c r="Z110" s="104"/>
      <c r="AA110" s="104"/>
      <c r="AB110" s="104"/>
      <c r="AC110" s="104"/>
    </row>
    <row r="111" spans="2:45" ht="15" customHeight="1" thickBot="1" x14ac:dyDescent="0.3">
      <c r="B111" s="213"/>
      <c r="C111" s="760" t="s">
        <v>1176</v>
      </c>
      <c r="D111" s="761"/>
      <c r="E111" s="761"/>
      <c r="F111" s="761"/>
      <c r="G111" s="761"/>
      <c r="H111" s="761"/>
      <c r="I111" s="761"/>
      <c r="J111" s="762"/>
      <c r="K111" s="104"/>
      <c r="L111" s="104"/>
      <c r="M111" s="104"/>
      <c r="N111" s="104"/>
      <c r="O111" s="104"/>
      <c r="P111" s="104"/>
      <c r="Q111" s="104"/>
      <c r="R111" s="104"/>
      <c r="S111" s="104"/>
      <c r="T111" s="104"/>
      <c r="U111" s="104"/>
      <c r="V111" s="104"/>
      <c r="W111" s="214"/>
      <c r="X111" s="104"/>
      <c r="Y111" s="104"/>
      <c r="Z111" s="104"/>
      <c r="AA111" s="104"/>
      <c r="AB111" s="104"/>
      <c r="AC111" s="104"/>
    </row>
    <row r="112" spans="2:45" ht="5.0999999999999996" customHeight="1" thickBot="1" x14ac:dyDescent="0.3">
      <c r="B112" s="213"/>
      <c r="C112" s="228"/>
      <c r="D112" s="228"/>
      <c r="E112" s="228"/>
      <c r="F112" s="228"/>
      <c r="G112" s="228"/>
      <c r="H112" s="228"/>
      <c r="I112" s="104"/>
      <c r="J112" s="210"/>
      <c r="K112" s="210"/>
      <c r="L112" s="210"/>
      <c r="M112" s="210"/>
      <c r="N112" s="210"/>
      <c r="O112" s="104"/>
      <c r="P112" s="104"/>
      <c r="Q112" s="104"/>
      <c r="R112" s="104"/>
      <c r="S112" s="104"/>
      <c r="T112" s="210"/>
      <c r="U112" s="210"/>
      <c r="V112" s="210"/>
      <c r="W112" s="214"/>
      <c r="X112" s="104"/>
      <c r="Y112" s="104"/>
      <c r="Z112" s="104"/>
      <c r="AA112" s="104"/>
      <c r="AB112" s="104"/>
      <c r="AC112" s="104"/>
    </row>
    <row r="113" spans="2:31" ht="15" customHeight="1" thickBot="1" x14ac:dyDescent="0.3">
      <c r="B113" s="213"/>
      <c r="C113" s="763" t="s">
        <v>19</v>
      </c>
      <c r="D113" s="764"/>
      <c r="E113" s="764"/>
      <c r="F113" s="764"/>
      <c r="G113" s="764"/>
      <c r="H113" s="765"/>
      <c r="I113" s="113"/>
      <c r="J113" s="763" t="s">
        <v>18</v>
      </c>
      <c r="K113" s="764"/>
      <c r="L113" s="764"/>
      <c r="M113" s="764"/>
      <c r="N113" s="765"/>
      <c r="O113" s="104"/>
      <c r="P113" s="763" t="s">
        <v>17</v>
      </c>
      <c r="Q113" s="764"/>
      <c r="R113" s="765"/>
      <c r="S113" s="104"/>
      <c r="T113" s="763" t="s">
        <v>16</v>
      </c>
      <c r="U113" s="764"/>
      <c r="V113" s="765"/>
      <c r="W113" s="214"/>
      <c r="X113" s="104"/>
      <c r="Y113" s="104"/>
      <c r="Z113" s="104"/>
      <c r="AA113" s="104"/>
      <c r="AB113" s="104"/>
      <c r="AC113" s="104"/>
    </row>
    <row r="114" spans="2:31" ht="5.0999999999999996" customHeight="1" thickBot="1" x14ac:dyDescent="0.3">
      <c r="B114" s="213"/>
      <c r="C114" s="228"/>
      <c r="D114" s="228"/>
      <c r="E114" s="228"/>
      <c r="F114" s="228"/>
      <c r="G114" s="228"/>
      <c r="H114" s="228"/>
      <c r="I114" s="104"/>
      <c r="J114" s="104"/>
      <c r="K114" s="104"/>
      <c r="L114" s="104"/>
      <c r="M114" s="104"/>
      <c r="N114" s="228"/>
      <c r="O114" s="104"/>
      <c r="P114" s="104"/>
      <c r="Q114" s="104"/>
      <c r="R114" s="104"/>
      <c r="S114" s="104"/>
      <c r="T114" s="104"/>
      <c r="U114" s="104"/>
      <c r="V114" s="104"/>
      <c r="W114" s="214"/>
      <c r="X114" s="104"/>
      <c r="Y114" s="104"/>
      <c r="Z114" s="104"/>
      <c r="AA114" s="104"/>
      <c r="AB114" s="104"/>
      <c r="AC114" s="104"/>
    </row>
    <row r="115" spans="2:31" ht="30" customHeight="1" thickBot="1" x14ac:dyDescent="0.3">
      <c r="B115" s="213"/>
      <c r="C115" s="772">
        <f>+'2.2. Requisitos mínimos'!J22</f>
        <v>0</v>
      </c>
      <c r="D115" s="773"/>
      <c r="E115" s="773"/>
      <c r="F115" s="773"/>
      <c r="G115" s="773"/>
      <c r="H115" s="774"/>
      <c r="I115" s="104"/>
      <c r="J115" s="775" t="e">
        <f>+VLOOKUP($C115,Listas!$U$2:$AC$25,8)</f>
        <v>#N/A</v>
      </c>
      <c r="K115" s="776"/>
      <c r="L115" s="776"/>
      <c r="M115" s="776"/>
      <c r="N115" s="777"/>
      <c r="O115" s="104"/>
      <c r="P115" s="778"/>
      <c r="Q115" s="779"/>
      <c r="R115" s="780"/>
      <c r="S115" s="104"/>
      <c r="T115" s="781"/>
      <c r="U115" s="782"/>
      <c r="V115" s="783"/>
      <c r="W115" s="214"/>
      <c r="X115" s="104"/>
      <c r="Y115" s="104"/>
      <c r="Z115" s="104"/>
      <c r="AA115" s="104"/>
      <c r="AB115" s="104"/>
      <c r="AC115" s="104"/>
    </row>
    <row r="116" spans="2:31" ht="5.0999999999999996" customHeight="1" thickBot="1" x14ac:dyDescent="0.3">
      <c r="B116" s="215"/>
      <c r="C116" s="210"/>
      <c r="D116" s="210"/>
      <c r="E116" s="210"/>
      <c r="F116" s="210"/>
      <c r="G116" s="210"/>
      <c r="H116" s="210"/>
      <c r="I116" s="210"/>
      <c r="J116" s="210"/>
      <c r="K116" s="210"/>
      <c r="L116" s="210"/>
      <c r="M116" s="210"/>
      <c r="N116" s="210"/>
      <c r="O116" s="210"/>
      <c r="P116" s="210"/>
      <c r="Q116" s="210"/>
      <c r="R116" s="210"/>
      <c r="S116" s="210"/>
      <c r="T116" s="210"/>
      <c r="U116" s="210"/>
      <c r="V116" s="210"/>
      <c r="W116" s="216"/>
      <c r="X116" s="104"/>
      <c r="Y116" s="104"/>
      <c r="Z116" s="104"/>
      <c r="AA116" s="104"/>
      <c r="AB116" s="104"/>
      <c r="AC116" s="104"/>
    </row>
    <row r="119" spans="2:31" ht="5.0999999999999996" customHeight="1" x14ac:dyDescent="0.25"/>
    <row r="120" spans="2:31" ht="5.0999999999999996" customHeight="1" x14ac:dyDescent="0.25"/>
    <row r="122" spans="2:31" s="82" customFormat="1" ht="5.0999999999999996" customHeight="1" x14ac:dyDescent="0.25">
      <c r="B122" s="89"/>
      <c r="C122" s="81"/>
      <c r="D122" s="81"/>
      <c r="E122" s="81"/>
      <c r="F122" s="81"/>
      <c r="G122" s="81"/>
      <c r="H122" s="81"/>
      <c r="I122" s="81"/>
      <c r="J122" s="81"/>
      <c r="K122" s="81"/>
      <c r="L122" s="81"/>
      <c r="M122" s="81"/>
      <c r="N122" s="81"/>
      <c r="O122" s="81"/>
      <c r="P122" s="81"/>
      <c r="Q122" s="81"/>
      <c r="R122" s="81"/>
      <c r="S122" s="81"/>
      <c r="T122" s="81"/>
      <c r="U122" s="81"/>
      <c r="V122" s="81"/>
      <c r="W122" s="90"/>
      <c r="X122" s="81"/>
      <c r="Y122" s="81"/>
      <c r="Z122" s="81"/>
      <c r="AA122" s="81"/>
      <c r="AB122" s="81"/>
      <c r="AC122" s="81"/>
      <c r="AD122" s="81"/>
      <c r="AE122" s="84"/>
    </row>
  </sheetData>
  <mergeCells count="332">
    <mergeCell ref="K10:S10"/>
    <mergeCell ref="S89:T89"/>
    <mergeCell ref="E70:F70"/>
    <mergeCell ref="E72:F72"/>
    <mergeCell ref="G70:H70"/>
    <mergeCell ref="I70:J70"/>
    <mergeCell ref="G72:H72"/>
    <mergeCell ref="I72:J72"/>
    <mergeCell ref="I67:P67"/>
    <mergeCell ref="K72:L72"/>
    <mergeCell ref="M72:N72"/>
    <mergeCell ref="O72:P72"/>
    <mergeCell ref="I83:J83"/>
    <mergeCell ref="K83:L83"/>
    <mergeCell ref="M70:N70"/>
    <mergeCell ref="S70:T70"/>
    <mergeCell ref="S79:T79"/>
    <mergeCell ref="G68:H68"/>
    <mergeCell ref="E68:F68"/>
    <mergeCell ref="E67:H67"/>
    <mergeCell ref="E75:F75"/>
    <mergeCell ref="M83:N83"/>
    <mergeCell ref="O83:P83"/>
    <mergeCell ref="I37:K37"/>
    <mergeCell ref="I39:K39"/>
    <mergeCell ref="L37:N37"/>
    <mergeCell ref="L39:N39"/>
    <mergeCell ref="O37:Q37"/>
    <mergeCell ref="O39:Q39"/>
    <mergeCell ref="C33:F33"/>
    <mergeCell ref="G35:J35"/>
    <mergeCell ref="K33:L33"/>
    <mergeCell ref="M33:N33"/>
    <mergeCell ref="G33:H33"/>
    <mergeCell ref="I33:J33"/>
    <mergeCell ref="K35:N35"/>
    <mergeCell ref="O33:R33"/>
    <mergeCell ref="O35:R35"/>
    <mergeCell ref="C35:F35"/>
    <mergeCell ref="R37:T37"/>
    <mergeCell ref="S35:V35"/>
    <mergeCell ref="R39:T39"/>
    <mergeCell ref="S33:V33"/>
    <mergeCell ref="C107:J107"/>
    <mergeCell ref="C37:E37"/>
    <mergeCell ref="Q68:R68"/>
    <mergeCell ref="S68:T68"/>
    <mergeCell ref="U68:V68"/>
    <mergeCell ref="Q67:V67"/>
    <mergeCell ref="O68:P68"/>
    <mergeCell ref="Q72:R72"/>
    <mergeCell ref="S72:T72"/>
    <mergeCell ref="C63:J63"/>
    <mergeCell ref="C70:D70"/>
    <mergeCell ref="C72:D72"/>
    <mergeCell ref="I68:J68"/>
    <mergeCell ref="K68:L68"/>
    <mergeCell ref="K65:V65"/>
    <mergeCell ref="U89:V89"/>
    <mergeCell ref="C89:D89"/>
    <mergeCell ref="E89:F89"/>
    <mergeCell ref="G89:H89"/>
    <mergeCell ref="I89:J89"/>
    <mergeCell ref="K89:L89"/>
    <mergeCell ref="M89:N89"/>
    <mergeCell ref="O89:P89"/>
    <mergeCell ref="Q89:R89"/>
    <mergeCell ref="C109:H109"/>
    <mergeCell ref="J109:N109"/>
    <mergeCell ref="O109:V109"/>
    <mergeCell ref="C115:H115"/>
    <mergeCell ref="J115:N115"/>
    <mergeCell ref="P115:R115"/>
    <mergeCell ref="T115:V115"/>
    <mergeCell ref="C111:J111"/>
    <mergeCell ref="P113:R113"/>
    <mergeCell ref="T113:V113"/>
    <mergeCell ref="C113:H113"/>
    <mergeCell ref="J113:N113"/>
    <mergeCell ref="U87:V87"/>
    <mergeCell ref="Q85:R85"/>
    <mergeCell ref="S85:T85"/>
    <mergeCell ref="U85:V85"/>
    <mergeCell ref="U79:V79"/>
    <mergeCell ref="E74:N74"/>
    <mergeCell ref="O74:V74"/>
    <mergeCell ref="C65:J65"/>
    <mergeCell ref="C81:J81"/>
    <mergeCell ref="S77:T77"/>
    <mergeCell ref="U77:V77"/>
    <mergeCell ref="C79:D79"/>
    <mergeCell ref="E79:F79"/>
    <mergeCell ref="G79:H79"/>
    <mergeCell ref="I79:J79"/>
    <mergeCell ref="K79:L79"/>
    <mergeCell ref="M79:N79"/>
    <mergeCell ref="O79:P79"/>
    <mergeCell ref="Q79:R79"/>
    <mergeCell ref="S75:T75"/>
    <mergeCell ref="U75:V75"/>
    <mergeCell ref="S87:T87"/>
    <mergeCell ref="Q83:R83"/>
    <mergeCell ref="S83:T83"/>
    <mergeCell ref="R49:V49"/>
    <mergeCell ref="C53:F53"/>
    <mergeCell ref="H53:L53"/>
    <mergeCell ref="N53:P53"/>
    <mergeCell ref="R53:V53"/>
    <mergeCell ref="C55:F55"/>
    <mergeCell ref="H55:L55"/>
    <mergeCell ref="N55:P55"/>
    <mergeCell ref="R55:V55"/>
    <mergeCell ref="C77:D77"/>
    <mergeCell ref="E77:F77"/>
    <mergeCell ref="U72:V72"/>
    <mergeCell ref="K70:L70"/>
    <mergeCell ref="O70:P70"/>
    <mergeCell ref="Q70:R70"/>
    <mergeCell ref="M68:N68"/>
    <mergeCell ref="U70:V70"/>
    <mergeCell ref="G77:H77"/>
    <mergeCell ref="I77:J77"/>
    <mergeCell ref="C85:D85"/>
    <mergeCell ref="E85:F85"/>
    <mergeCell ref="G85:H85"/>
    <mergeCell ref="I85:J85"/>
    <mergeCell ref="K85:L85"/>
    <mergeCell ref="M85:N85"/>
    <mergeCell ref="C8:J8"/>
    <mergeCell ref="C6:J6"/>
    <mergeCell ref="Q87:R87"/>
    <mergeCell ref="K77:L77"/>
    <mergeCell ref="M77:N77"/>
    <mergeCell ref="O77:P77"/>
    <mergeCell ref="Q77:R77"/>
    <mergeCell ref="G75:H75"/>
    <mergeCell ref="I75:J75"/>
    <mergeCell ref="K75:L75"/>
    <mergeCell ref="M75:N75"/>
    <mergeCell ref="O75:P75"/>
    <mergeCell ref="Q75:R75"/>
    <mergeCell ref="C27:F27"/>
    <mergeCell ref="G27:P27"/>
    <mergeCell ref="C39:E39"/>
    <mergeCell ref="F37:H37"/>
    <mergeCell ref="F39:H39"/>
    <mergeCell ref="O23:P23"/>
    <mergeCell ref="C47:J47"/>
    <mergeCell ref="AA27:AC27"/>
    <mergeCell ref="C31:J31"/>
    <mergeCell ref="G13:H13"/>
    <mergeCell ref="I13:J13"/>
    <mergeCell ref="R57:V57"/>
    <mergeCell ref="C49:F49"/>
    <mergeCell ref="G49:L49"/>
    <mergeCell ref="C51:F51"/>
    <mergeCell ref="G51:L51"/>
    <mergeCell ref="K25:L25"/>
    <mergeCell ref="M25:N25"/>
    <mergeCell ref="O25:P25"/>
    <mergeCell ref="Q25:S25"/>
    <mergeCell ref="J43:L43"/>
    <mergeCell ref="G43:I43"/>
    <mergeCell ref="T43:V43"/>
    <mergeCell ref="Q43:S43"/>
    <mergeCell ref="N43:P43"/>
    <mergeCell ref="C43:F43"/>
    <mergeCell ref="T41:V41"/>
    <mergeCell ref="C57:F57"/>
    <mergeCell ref="N49:Q49"/>
    <mergeCell ref="AD10:AF11"/>
    <mergeCell ref="C13:F13"/>
    <mergeCell ref="T13:U13"/>
    <mergeCell ref="V13:W13"/>
    <mergeCell ref="X13:Z13"/>
    <mergeCell ref="AA13:AC13"/>
    <mergeCell ref="AD13:AF13"/>
    <mergeCell ref="T11:U11"/>
    <mergeCell ref="V11:W11"/>
    <mergeCell ref="X11:Z11"/>
    <mergeCell ref="C10:F11"/>
    <mergeCell ref="Q11:S11"/>
    <mergeCell ref="Q13:S13"/>
    <mergeCell ref="I11:J11"/>
    <mergeCell ref="G10:J10"/>
    <mergeCell ref="G11:H11"/>
    <mergeCell ref="K11:L11"/>
    <mergeCell ref="M11:N11"/>
    <mergeCell ref="O11:P11"/>
    <mergeCell ref="O13:P13"/>
    <mergeCell ref="M13:N13"/>
    <mergeCell ref="K13:L13"/>
    <mergeCell ref="AA11:AC11"/>
    <mergeCell ref="T10:AC10"/>
    <mergeCell ref="AD15:AF15"/>
    <mergeCell ref="C17:F17"/>
    <mergeCell ref="T17:U17"/>
    <mergeCell ref="V17:W17"/>
    <mergeCell ref="X17:Z17"/>
    <mergeCell ref="AA17:AC17"/>
    <mergeCell ref="AD17:AF17"/>
    <mergeCell ref="C15:F15"/>
    <mergeCell ref="T15:U15"/>
    <mergeCell ref="V15:W15"/>
    <mergeCell ref="X15:Z15"/>
    <mergeCell ref="AA15:AC15"/>
    <mergeCell ref="Q15:S15"/>
    <mergeCell ref="G17:H17"/>
    <mergeCell ref="I17:J17"/>
    <mergeCell ref="K17:L17"/>
    <mergeCell ref="G15:H15"/>
    <mergeCell ref="I15:J15"/>
    <mergeCell ref="K15:L15"/>
    <mergeCell ref="M15:N15"/>
    <mergeCell ref="O15:P15"/>
    <mergeCell ref="M17:N17"/>
    <mergeCell ref="O17:P17"/>
    <mergeCell ref="Q17:S17"/>
    <mergeCell ref="AD19:AF19"/>
    <mergeCell ref="C21:F21"/>
    <mergeCell ref="T21:U21"/>
    <mergeCell ref="V21:W21"/>
    <mergeCell ref="X21:Z21"/>
    <mergeCell ref="AA21:AC21"/>
    <mergeCell ref="AD21:AF21"/>
    <mergeCell ref="C19:F19"/>
    <mergeCell ref="T19:U19"/>
    <mergeCell ref="V19:W19"/>
    <mergeCell ref="X19:Z19"/>
    <mergeCell ref="AA19:AC19"/>
    <mergeCell ref="G21:H21"/>
    <mergeCell ref="I21:J21"/>
    <mergeCell ref="K21:L21"/>
    <mergeCell ref="M21:N21"/>
    <mergeCell ref="O21:P21"/>
    <mergeCell ref="Q21:S21"/>
    <mergeCell ref="G19:H19"/>
    <mergeCell ref="I19:J19"/>
    <mergeCell ref="K19:L19"/>
    <mergeCell ref="M19:N19"/>
    <mergeCell ref="O19:P19"/>
    <mergeCell ref="Q19:S19"/>
    <mergeCell ref="AD27:AF27"/>
    <mergeCell ref="AD23:AF23"/>
    <mergeCell ref="C25:F25"/>
    <mergeCell ref="T25:U25"/>
    <mergeCell ref="V25:W25"/>
    <mergeCell ref="X25:Z25"/>
    <mergeCell ref="AA25:AC25"/>
    <mergeCell ref="AD25:AF25"/>
    <mergeCell ref="C23:F23"/>
    <mergeCell ref="T23:U23"/>
    <mergeCell ref="X23:Z23"/>
    <mergeCell ref="AA23:AC23"/>
    <mergeCell ref="Q27:S27"/>
    <mergeCell ref="V23:W23"/>
    <mergeCell ref="T27:U27"/>
    <mergeCell ref="V27:W27"/>
    <mergeCell ref="X27:Z27"/>
    <mergeCell ref="G23:H23"/>
    <mergeCell ref="I23:J23"/>
    <mergeCell ref="K23:L23"/>
    <mergeCell ref="M23:N23"/>
    <mergeCell ref="Q23:S23"/>
    <mergeCell ref="G25:H25"/>
    <mergeCell ref="I25:J25"/>
    <mergeCell ref="Q41:S41"/>
    <mergeCell ref="C95:J95"/>
    <mergeCell ref="C59:F59"/>
    <mergeCell ref="H59:L59"/>
    <mergeCell ref="N59:P59"/>
    <mergeCell ref="R59:V59"/>
    <mergeCell ref="H57:L57"/>
    <mergeCell ref="N57:P57"/>
    <mergeCell ref="C41:F41"/>
    <mergeCell ref="N41:P41"/>
    <mergeCell ref="G41:L41"/>
    <mergeCell ref="C91:R91"/>
    <mergeCell ref="S91:V91"/>
    <mergeCell ref="O85:P85"/>
    <mergeCell ref="E83:F83"/>
    <mergeCell ref="G83:H83"/>
    <mergeCell ref="U83:V83"/>
    <mergeCell ref="C87:D87"/>
    <mergeCell ref="E87:F87"/>
    <mergeCell ref="G87:H87"/>
    <mergeCell ref="I87:J87"/>
    <mergeCell ref="K87:L87"/>
    <mergeCell ref="M87:N87"/>
    <mergeCell ref="O87:P87"/>
    <mergeCell ref="C97:F97"/>
    <mergeCell ref="O97:R97"/>
    <mergeCell ref="Q99:R99"/>
    <mergeCell ref="S99:T99"/>
    <mergeCell ref="U99:V99"/>
    <mergeCell ref="C101:D101"/>
    <mergeCell ref="E101:F101"/>
    <mergeCell ref="G101:H101"/>
    <mergeCell ref="I101:J101"/>
    <mergeCell ref="K101:L101"/>
    <mergeCell ref="M101:N101"/>
    <mergeCell ref="O101:P101"/>
    <mergeCell ref="Q101:R101"/>
    <mergeCell ref="S101:T101"/>
    <mergeCell ref="C99:D99"/>
    <mergeCell ref="E99:F99"/>
    <mergeCell ref="U101:V101"/>
    <mergeCell ref="S97:V97"/>
    <mergeCell ref="B1:G2"/>
    <mergeCell ref="B3:G3"/>
    <mergeCell ref="H1:AD1"/>
    <mergeCell ref="H2:AD2"/>
    <mergeCell ref="H3:AD3"/>
    <mergeCell ref="AE1:AG2"/>
    <mergeCell ref="AE3:AG3"/>
    <mergeCell ref="U103:V103"/>
    <mergeCell ref="C103:D103"/>
    <mergeCell ref="E103:F103"/>
    <mergeCell ref="G103:H103"/>
    <mergeCell ref="I103:J103"/>
    <mergeCell ref="K103:L103"/>
    <mergeCell ref="M103:N103"/>
    <mergeCell ref="O103:P103"/>
    <mergeCell ref="Q103:R103"/>
    <mergeCell ref="S103:T103"/>
    <mergeCell ref="G97:J97"/>
    <mergeCell ref="K97:N97"/>
    <mergeCell ref="G99:H99"/>
    <mergeCell ref="I99:J99"/>
    <mergeCell ref="K99:L99"/>
    <mergeCell ref="M99:N99"/>
    <mergeCell ref="O99:P99"/>
  </mergeCells>
  <dataValidations count="8">
    <dataValidation type="list" allowBlank="1" showInputMessage="1" showErrorMessage="1" sqref="U47:W48 I109 Q59 G55 Q55 F57:G57 F59:G59 Q57 W41">
      <formula1>pregunta</formula1>
    </dataValidation>
    <dataValidation type="list" allowBlank="1" showInputMessage="1" showErrorMessage="1" sqref="U85:V85 U87:V87 U90:V90">
      <formula1>salario</formula1>
    </dataValidation>
    <dataValidation type="list" allowBlank="1" showInputMessage="1" showErrorMessage="1" sqref="P115:R115">
      <formula1>unidad</formula1>
    </dataValidation>
    <dataValidation type="list" allowBlank="1" showInputMessage="1" showErrorMessage="1" sqref="G41:L41">
      <formula1>acceso</formula1>
    </dataValidation>
    <dataValidation type="list" allowBlank="1" showInputMessage="1" showErrorMessage="1" sqref="G49:L50">
      <formula1>mercado</formula1>
    </dataValidation>
    <dataValidation type="list" allowBlank="1" showInputMessage="1" showErrorMessage="1" sqref="G51:L51">
      <formula1>canvas</formula1>
    </dataValidation>
    <dataValidation type="list" allowBlank="1" showInputMessage="1" showErrorMessage="1" sqref="S99:T99">
      <formula1>pagos</formula1>
    </dataValidation>
    <dataValidation type="list" allowBlank="1" showInputMessage="1" showErrorMessage="1" sqref="J122">
      <formula1>clasificación</formula1>
    </dataValidation>
  </dataValidations>
  <pageMargins left="0.7" right="0.7" top="0.75" bottom="0.75" header="0.3" footer="0.3"/>
  <pageSetup scale="73"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Listas!AG2:AG8</xm:f>
          </x14:formula1>
          <xm:sqref>K25:L25</xm:sqref>
        </x14:dataValidation>
        <x14:dataValidation type="list" allowBlank="1" showInputMessage="1" showErrorMessage="1">
          <x14:formula1>
            <xm:f>Listas!AG2:AG8</xm:f>
          </x14:formula1>
          <xm:sqref>G13:H13</xm:sqref>
        </x14:dataValidation>
        <x14:dataValidation type="list" allowBlank="1" showInputMessage="1" showErrorMessage="1">
          <x14:formula1>
            <xm:f>Listas!AG2:AG8</xm:f>
          </x14:formula1>
          <xm:sqref>G15:H15</xm:sqref>
        </x14:dataValidation>
        <x14:dataValidation type="list" allowBlank="1" showInputMessage="1" showErrorMessage="1">
          <x14:formula1>
            <xm:f>Listas!AG2:AG8</xm:f>
          </x14:formula1>
          <xm:sqref>G17:H17</xm:sqref>
        </x14:dataValidation>
        <x14:dataValidation type="list" allowBlank="1" showInputMessage="1" showErrorMessage="1">
          <x14:formula1>
            <xm:f>Listas!AG2:AG8</xm:f>
          </x14:formula1>
          <xm:sqref>G19:H19</xm:sqref>
        </x14:dataValidation>
        <x14:dataValidation type="list" allowBlank="1" showInputMessage="1" showErrorMessage="1">
          <x14:formula1>
            <xm:f>Listas!AG2:AG8</xm:f>
          </x14:formula1>
          <xm:sqref>G21:H21</xm:sqref>
        </x14:dataValidation>
        <x14:dataValidation type="list" allowBlank="1" showInputMessage="1" showErrorMessage="1">
          <x14:formula1>
            <xm:f>Listas!AG2:AG8</xm:f>
          </x14:formula1>
          <xm:sqref>G23:H23</xm:sqref>
        </x14:dataValidation>
        <x14:dataValidation type="list" allowBlank="1" showInputMessage="1" showErrorMessage="1">
          <x14:formula1>
            <xm:f>Listas!AG2:AG8</xm:f>
          </x14:formula1>
          <xm:sqref>G25:H25</xm:sqref>
        </x14:dataValidation>
        <x14:dataValidation type="list" allowBlank="1" showInputMessage="1" showErrorMessage="1">
          <x14:formula1>
            <xm:f>Listas!AG2:AG8</xm:f>
          </x14:formula1>
          <xm:sqref>K13:L13</xm:sqref>
        </x14:dataValidation>
        <x14:dataValidation type="list" allowBlank="1" showInputMessage="1" showErrorMessage="1">
          <x14:formula1>
            <xm:f>Listas!AG2:AG8</xm:f>
          </x14:formula1>
          <xm:sqref>K15:L15</xm:sqref>
        </x14:dataValidation>
        <x14:dataValidation type="list" allowBlank="1" showInputMessage="1" showErrorMessage="1">
          <x14:formula1>
            <xm:f>Listas!AG2:AG8</xm:f>
          </x14:formula1>
          <xm:sqref>K17:L17</xm:sqref>
        </x14:dataValidation>
        <x14:dataValidation type="list" allowBlank="1" showInputMessage="1" showErrorMessage="1">
          <x14:formula1>
            <xm:f>Listas!AG2:AG8</xm:f>
          </x14:formula1>
          <xm:sqref>K19:L19</xm:sqref>
        </x14:dataValidation>
        <x14:dataValidation type="list" allowBlank="1" showInputMessage="1" showErrorMessage="1">
          <x14:formula1>
            <xm:f>Listas!AG2:AG8</xm:f>
          </x14:formula1>
          <xm:sqref>K21:L21</xm:sqref>
        </x14:dataValidation>
        <x14:dataValidation type="list" allowBlank="1" showInputMessage="1" showErrorMessage="1">
          <x14:formula1>
            <xm:f>Listas!AG2:AG8</xm:f>
          </x14:formula1>
          <xm:sqref>K23:L23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4"/>
  <sheetViews>
    <sheetView zoomScaleNormal="100" workbookViewId="0">
      <pane ySplit="3" topLeftCell="A4" activePane="bottomLeft" state="frozen"/>
      <selection pane="bottomLeft" activeCell="G4" sqref="G4"/>
    </sheetView>
  </sheetViews>
  <sheetFormatPr baseColWidth="10" defaultColWidth="11.42578125" defaultRowHeight="12.75" x14ac:dyDescent="0.2"/>
  <cols>
    <col min="1" max="2" width="3.7109375" style="1" customWidth="1"/>
    <col min="3" max="22" width="5.7109375" style="1" customWidth="1"/>
    <col min="23" max="23" width="3.7109375" style="1" customWidth="1"/>
    <col min="24" max="24" width="5.7109375" style="1" hidden="1" customWidth="1"/>
    <col min="25" max="25" width="11.42578125" style="29" hidden="1" customWidth="1"/>
    <col min="26" max="27" width="11.42578125" style="2" hidden="1" customWidth="1"/>
    <col min="28" max="28" width="11.42578125" style="10" hidden="1" customWidth="1"/>
    <col min="29" max="58" width="11.42578125" style="10" customWidth="1"/>
    <col min="59" max="16384" width="11.42578125" style="10"/>
  </cols>
  <sheetData>
    <row r="1" spans="2:31" s="163" customFormat="1" ht="31.5" customHeight="1" x14ac:dyDescent="0.2">
      <c r="B1" s="376" t="s">
        <v>2236</v>
      </c>
      <c r="C1" s="376"/>
      <c r="D1" s="376"/>
      <c r="E1" s="376"/>
      <c r="F1" s="376"/>
      <c r="G1" s="377" t="s">
        <v>2206</v>
      </c>
      <c r="H1" s="377"/>
      <c r="I1" s="377"/>
      <c r="J1" s="377"/>
      <c r="K1" s="377"/>
      <c r="L1" s="377"/>
      <c r="M1" s="377"/>
      <c r="N1" s="377"/>
      <c r="O1" s="377"/>
      <c r="P1" s="377"/>
      <c r="Q1" s="377"/>
      <c r="R1" s="377"/>
      <c r="S1" s="380"/>
      <c r="T1" s="380"/>
      <c r="U1" s="380"/>
      <c r="V1" s="380"/>
      <c r="W1" s="380"/>
    </row>
    <row r="2" spans="2:31" s="163" customFormat="1" ht="17.25" customHeight="1" x14ac:dyDescent="0.2">
      <c r="B2" s="376"/>
      <c r="C2" s="376"/>
      <c r="D2" s="376"/>
      <c r="E2" s="376"/>
      <c r="F2" s="376"/>
      <c r="G2" s="378" t="s">
        <v>2234</v>
      </c>
      <c r="H2" s="378"/>
      <c r="I2" s="378"/>
      <c r="J2" s="378"/>
      <c r="K2" s="378"/>
      <c r="L2" s="378"/>
      <c r="M2" s="378"/>
      <c r="N2" s="378"/>
      <c r="O2" s="378"/>
      <c r="P2" s="378"/>
      <c r="Q2" s="378"/>
      <c r="R2" s="378"/>
      <c r="S2" s="380"/>
      <c r="T2" s="380"/>
      <c r="U2" s="380"/>
      <c r="V2" s="380"/>
      <c r="W2" s="380"/>
    </row>
    <row r="3" spans="2:31" s="163" customFormat="1" ht="17.25" customHeight="1" x14ac:dyDescent="0.2">
      <c r="B3" s="379" t="s">
        <v>2237</v>
      </c>
      <c r="C3" s="379"/>
      <c r="D3" s="379"/>
      <c r="E3" s="379"/>
      <c r="F3" s="379"/>
      <c r="G3" s="379" t="s">
        <v>2241</v>
      </c>
      <c r="H3" s="379"/>
      <c r="I3" s="379"/>
      <c r="J3" s="379"/>
      <c r="K3" s="379"/>
      <c r="L3" s="379"/>
      <c r="M3" s="379"/>
      <c r="N3" s="379"/>
      <c r="O3" s="379"/>
      <c r="P3" s="379"/>
      <c r="Q3" s="379"/>
      <c r="R3" s="379"/>
      <c r="S3" s="379" t="s">
        <v>2235</v>
      </c>
      <c r="T3" s="379"/>
      <c r="U3" s="379"/>
      <c r="V3" s="379"/>
      <c r="W3" s="379"/>
    </row>
    <row r="4" spans="2:31" ht="5.0999999999999996" customHeight="1" thickBot="1" x14ac:dyDescent="0.25"/>
    <row r="5" spans="2:31" s="1" customFormat="1" ht="5.0999999999999996" customHeight="1" thickBot="1" x14ac:dyDescent="0.3">
      <c r="B5" s="305"/>
      <c r="C5" s="203"/>
      <c r="D5" s="203"/>
      <c r="E5" s="203"/>
      <c r="F5" s="203"/>
      <c r="G5" s="203"/>
      <c r="H5" s="203"/>
      <c r="I5" s="203"/>
      <c r="J5" s="203"/>
      <c r="K5" s="203"/>
      <c r="L5" s="203"/>
      <c r="M5" s="203"/>
      <c r="N5" s="203"/>
      <c r="O5" s="203"/>
      <c r="P5" s="203"/>
      <c r="Q5" s="203"/>
      <c r="R5" s="203"/>
      <c r="S5" s="203"/>
      <c r="T5" s="203"/>
      <c r="U5" s="203"/>
      <c r="V5" s="203"/>
      <c r="W5" s="204"/>
      <c r="AE5" s="303"/>
    </row>
    <row r="6" spans="2:31" s="1" customFormat="1" ht="45" customHeight="1" thickBot="1" x14ac:dyDescent="0.3">
      <c r="B6" s="306"/>
      <c r="C6" s="350" t="s">
        <v>2213</v>
      </c>
      <c r="D6" s="351"/>
      <c r="E6" s="356"/>
      <c r="F6" s="826"/>
      <c r="G6" s="568"/>
      <c r="H6" s="568"/>
      <c r="I6" s="568"/>
      <c r="J6" s="568"/>
      <c r="K6" s="569"/>
      <c r="L6" s="5"/>
      <c r="M6" s="350" t="s">
        <v>1137</v>
      </c>
      <c r="N6" s="351"/>
      <c r="O6" s="356"/>
      <c r="P6" s="826"/>
      <c r="Q6" s="568"/>
      <c r="R6" s="568"/>
      <c r="S6" s="568"/>
      <c r="T6" s="568"/>
      <c r="U6" s="568"/>
      <c r="V6" s="569"/>
      <c r="W6" s="206"/>
      <c r="AE6" s="303"/>
    </row>
    <row r="7" spans="2:31" s="1" customFormat="1" ht="5.0999999999999996" customHeight="1" thickBot="1" x14ac:dyDescent="0.3">
      <c r="B7" s="307"/>
      <c r="C7" s="256"/>
      <c r="D7" s="256"/>
      <c r="E7" s="256"/>
      <c r="F7" s="309"/>
      <c r="G7" s="309"/>
      <c r="H7" s="309"/>
      <c r="I7" s="309"/>
      <c r="J7" s="309"/>
      <c r="K7" s="309"/>
      <c r="L7" s="308"/>
      <c r="M7" s="256"/>
      <c r="N7" s="256"/>
      <c r="O7" s="256"/>
      <c r="P7" s="309"/>
      <c r="Q7" s="309"/>
      <c r="R7" s="309"/>
      <c r="S7" s="309"/>
      <c r="T7" s="309"/>
      <c r="U7" s="309"/>
      <c r="V7" s="244"/>
      <c r="W7" s="245"/>
      <c r="AE7" s="303"/>
    </row>
    <row r="8" spans="2:31" ht="5.0999999999999996" customHeight="1" thickBot="1" x14ac:dyDescent="0.25"/>
    <row r="9" spans="2:31" ht="5.0999999999999996" customHeight="1" thickBot="1" x14ac:dyDescent="0.25">
      <c r="B9" s="202"/>
      <c r="C9" s="203"/>
      <c r="D9" s="203"/>
      <c r="E9" s="203"/>
      <c r="F9" s="203"/>
      <c r="G9" s="203"/>
      <c r="H9" s="203"/>
      <c r="I9" s="203"/>
      <c r="J9" s="203"/>
      <c r="K9" s="203"/>
      <c r="L9" s="203"/>
      <c r="M9" s="203"/>
      <c r="N9" s="203"/>
      <c r="O9" s="203"/>
      <c r="P9" s="203"/>
      <c r="Q9" s="203"/>
      <c r="R9" s="203"/>
      <c r="S9" s="203"/>
      <c r="T9" s="203"/>
      <c r="U9" s="203"/>
      <c r="V9" s="203"/>
      <c r="W9" s="259"/>
      <c r="X9" s="203"/>
      <c r="Y9" s="247"/>
      <c r="Z9" s="203"/>
      <c r="AA9" s="203"/>
      <c r="AB9" s="248"/>
    </row>
    <row r="10" spans="2:31" ht="13.5" thickBot="1" x14ac:dyDescent="0.25">
      <c r="B10" s="205"/>
      <c r="C10" s="846" t="s">
        <v>1248</v>
      </c>
      <c r="D10" s="847"/>
      <c r="E10" s="847"/>
      <c r="F10" s="847"/>
      <c r="G10" s="847"/>
      <c r="H10" s="847"/>
      <c r="I10" s="847"/>
      <c r="J10" s="848"/>
      <c r="K10" s="2"/>
      <c r="L10" s="2"/>
      <c r="M10" s="2"/>
      <c r="N10" s="2"/>
      <c r="O10" s="2"/>
      <c r="P10" s="2"/>
      <c r="Q10" s="2"/>
      <c r="R10" s="2"/>
      <c r="S10" s="2"/>
      <c r="T10" s="2"/>
      <c r="U10" s="2"/>
      <c r="V10" s="2"/>
      <c r="W10" s="206"/>
      <c r="X10" s="2"/>
      <c r="AB10" s="249"/>
    </row>
    <row r="11" spans="2:31" ht="5.0999999999999996" customHeight="1" thickBot="1" x14ac:dyDescent="0.25">
      <c r="B11" s="205"/>
      <c r="C11" s="2"/>
      <c r="D11" s="2"/>
      <c r="E11" s="2"/>
      <c r="F11" s="2"/>
      <c r="G11" s="2"/>
      <c r="H11" s="2"/>
      <c r="I11" s="2"/>
      <c r="J11" s="2"/>
      <c r="K11" s="2"/>
      <c r="L11" s="2"/>
      <c r="M11" s="2"/>
      <c r="N11" s="2"/>
      <c r="O11" s="2"/>
      <c r="P11" s="2"/>
      <c r="Q11" s="2"/>
      <c r="R11" s="2"/>
      <c r="S11" s="2"/>
      <c r="T11" s="2"/>
      <c r="U11" s="2"/>
      <c r="V11" s="2"/>
      <c r="W11" s="206"/>
      <c r="X11" s="2"/>
      <c r="AB11" s="249"/>
    </row>
    <row r="12" spans="2:31" ht="15" customHeight="1" thickBot="1" x14ac:dyDescent="0.25">
      <c r="B12" s="205"/>
      <c r="C12" s="835" t="s">
        <v>1250</v>
      </c>
      <c r="D12" s="836"/>
      <c r="E12" s="836"/>
      <c r="F12" s="836"/>
      <c r="G12" s="836"/>
      <c r="H12" s="836"/>
      <c r="I12" s="836"/>
      <c r="J12" s="837"/>
      <c r="K12" s="2"/>
      <c r="L12" s="2"/>
      <c r="M12" s="2"/>
      <c r="N12" s="2"/>
      <c r="O12" s="2"/>
      <c r="P12" s="2"/>
      <c r="Q12" s="2"/>
      <c r="R12" s="2"/>
      <c r="S12" s="324"/>
      <c r="T12" s="2"/>
      <c r="U12" s="2"/>
      <c r="V12" s="2"/>
      <c r="W12" s="206"/>
      <c r="X12" s="2"/>
      <c r="AB12" s="249"/>
    </row>
    <row r="13" spans="2:31" ht="5.0999999999999996" customHeight="1" thickBot="1" x14ac:dyDescent="0.25">
      <c r="B13" s="205"/>
      <c r="C13" s="2"/>
      <c r="D13" s="2"/>
      <c r="E13" s="2"/>
      <c r="F13" s="2"/>
      <c r="G13" s="2"/>
      <c r="H13" s="2"/>
      <c r="I13" s="2"/>
      <c r="J13" s="2"/>
      <c r="K13" s="2"/>
      <c r="L13" s="2"/>
      <c r="M13" s="2"/>
      <c r="N13" s="2"/>
      <c r="O13" s="2"/>
      <c r="P13" s="2"/>
      <c r="Q13" s="2"/>
      <c r="R13" s="2"/>
      <c r="S13" s="2"/>
      <c r="T13" s="2"/>
      <c r="U13" s="2"/>
      <c r="V13" s="2"/>
      <c r="W13" s="206"/>
      <c r="X13" s="2"/>
      <c r="AB13" s="249"/>
    </row>
    <row r="14" spans="2:31" ht="15" customHeight="1" thickBot="1" x14ac:dyDescent="0.25">
      <c r="B14" s="205"/>
      <c r="C14" s="928" t="s">
        <v>1651</v>
      </c>
      <c r="D14" s="929"/>
      <c r="E14" s="929"/>
      <c r="F14" s="929"/>
      <c r="G14" s="929"/>
      <c r="H14" s="929"/>
      <c r="I14" s="929"/>
      <c r="J14" s="1007"/>
      <c r="K14" s="1008" t="e">
        <f>+IF(AA22&lt;=20%,"Existencia",IF(AND(AA22&gt;=20.1%,AA22&lt;=40%),"Supervivencia",IF(AND(AA22&gt;=40.1%,AA22&lt;=60%),"Éxito",IF(AND(AA22&gt;=60.1%,AA22&lt;=80%),"Despegue",IF(AA22=80.1%,"Madurez")))))</f>
        <v>#DIV/0!</v>
      </c>
      <c r="L14" s="1009"/>
      <c r="M14" s="1009"/>
      <c r="N14" s="1010"/>
      <c r="O14" s="2"/>
      <c r="P14" s="2"/>
      <c r="Q14" s="2"/>
      <c r="R14" s="2"/>
      <c r="S14" s="2"/>
      <c r="T14" s="2"/>
      <c r="U14" s="2"/>
      <c r="V14" s="2"/>
      <c r="W14" s="206"/>
      <c r="X14" s="2"/>
      <c r="AB14" s="249"/>
    </row>
    <row r="15" spans="2:31" ht="5.0999999999999996" customHeight="1" thickBot="1" x14ac:dyDescent="0.25">
      <c r="B15" s="205"/>
      <c r="C15" s="2"/>
      <c r="D15" s="2"/>
      <c r="E15" s="2"/>
      <c r="F15" s="2"/>
      <c r="G15" s="2"/>
      <c r="H15" s="2"/>
      <c r="I15" s="2"/>
      <c r="J15" s="2"/>
      <c r="K15" s="2"/>
      <c r="L15" s="2"/>
      <c r="M15" s="2"/>
      <c r="N15" s="2"/>
      <c r="O15" s="2"/>
      <c r="P15" s="2"/>
      <c r="Q15" s="2"/>
      <c r="R15" s="2"/>
      <c r="S15" s="2"/>
      <c r="T15" s="2"/>
      <c r="U15" s="2"/>
      <c r="V15" s="2"/>
      <c r="W15" s="206"/>
      <c r="X15" s="2"/>
      <c r="AB15" s="249"/>
    </row>
    <row r="16" spans="2:31" ht="15" customHeight="1" thickBot="1" x14ac:dyDescent="0.25">
      <c r="B16" s="205"/>
      <c r="C16" s="835" t="s">
        <v>1396</v>
      </c>
      <c r="D16" s="836"/>
      <c r="E16" s="836"/>
      <c r="F16" s="836"/>
      <c r="G16" s="836"/>
      <c r="H16" s="836"/>
      <c r="I16" s="836"/>
      <c r="J16" s="837"/>
      <c r="K16" s="2"/>
      <c r="L16" s="2"/>
      <c r="M16" s="2"/>
      <c r="N16" s="2"/>
      <c r="O16" s="2"/>
      <c r="P16" s="2"/>
      <c r="Q16" s="2"/>
      <c r="R16" s="2"/>
      <c r="S16" s="2"/>
      <c r="T16" s="2"/>
      <c r="U16" s="2"/>
      <c r="V16" s="2"/>
      <c r="W16" s="206"/>
      <c r="X16" s="2"/>
      <c r="AB16" s="249"/>
    </row>
    <row r="17" spans="1:28" ht="4.5" customHeight="1" thickBot="1" x14ac:dyDescent="0.25">
      <c r="B17" s="205"/>
      <c r="C17" s="2"/>
      <c r="D17" s="2"/>
      <c r="E17" s="2"/>
      <c r="F17" s="2"/>
      <c r="G17" s="2"/>
      <c r="H17" s="2"/>
      <c r="I17" s="2"/>
      <c r="J17" s="2"/>
      <c r="K17" s="2"/>
      <c r="L17" s="2"/>
      <c r="M17" s="2"/>
      <c r="N17" s="2"/>
      <c r="O17" s="2"/>
      <c r="P17" s="2"/>
      <c r="Q17" s="2"/>
      <c r="R17" s="2"/>
      <c r="S17" s="2"/>
      <c r="T17" s="2"/>
      <c r="U17" s="2"/>
      <c r="V17" s="2"/>
      <c r="W17" s="206"/>
      <c r="X17" s="2"/>
      <c r="AB17" s="249"/>
    </row>
    <row r="18" spans="1:28" ht="45" customHeight="1" thickBot="1" x14ac:dyDescent="0.25">
      <c r="B18" s="205"/>
      <c r="C18" s="999" t="s">
        <v>1245</v>
      </c>
      <c r="D18" s="1000"/>
      <c r="E18" s="1001"/>
      <c r="F18" s="1003" t="e">
        <f>+IF('2.3. Caracterización'!R39&lt;0,"Bajo",IF(AND('2.3. Caracterización'!R39&gt;=0,'2.3. Caracterización'!R39&lt;0.5),"Medio",IF('2.3. Caracterización'!R39&gt;=0.5,"Alto")))</f>
        <v>#DIV/0!</v>
      </c>
      <c r="G18" s="1004"/>
      <c r="H18" s="999" t="s">
        <v>1394</v>
      </c>
      <c r="I18" s="1000"/>
      <c r="J18" s="1001"/>
      <c r="K18" s="1005" t="e">
        <f>+IF('2.3. Caracterización'!Q41&gt;0.7,"Bajo",IF(AND('2.3. Caracterización'!Q41&lt;=0.7,'2.3. Caracterización'!R39&gt;0.4),"Medio",IF('2.3. Caracterización'!Q41&lt;=0.4,"Alto")))</f>
        <v>#DIV/0!</v>
      </c>
      <c r="L18" s="1006"/>
      <c r="M18" s="999" t="s">
        <v>1388</v>
      </c>
      <c r="N18" s="1000"/>
      <c r="O18" s="1001"/>
      <c r="P18" s="1005" t="e">
        <f>+IF('2.3. Caracterización'!G43&gt;=0.9,"Bajo",IF(AND('2.3. Caracterización'!G43&lt;=0.9,'2.3. Caracterización'!G43&gt;0.5),"Medio",IF('2.3. Caracterización'!G43&lt;=0.5,"Alto")))</f>
        <v>#DIV/0!</v>
      </c>
      <c r="Q18" s="1006"/>
      <c r="R18" s="999" t="s">
        <v>1395</v>
      </c>
      <c r="S18" s="1000"/>
      <c r="T18" s="1001"/>
      <c r="U18" s="1002" t="e">
        <f>VLOOKUP('2.3. Caracterización'!$G$41,Listas!AH1:DM3,2)</f>
        <v>#N/A</v>
      </c>
      <c r="V18" s="349"/>
      <c r="W18" s="206"/>
      <c r="X18" s="2"/>
      <c r="AB18" s="249"/>
    </row>
    <row r="19" spans="1:28" ht="5.0999999999999996" customHeight="1" thickBot="1" x14ac:dyDescent="0.25">
      <c r="B19" s="205"/>
      <c r="C19" s="2"/>
      <c r="D19" s="2"/>
      <c r="E19" s="2"/>
      <c r="F19" s="2"/>
      <c r="G19" s="2"/>
      <c r="H19" s="2"/>
      <c r="I19" s="2"/>
      <c r="J19" s="2"/>
      <c r="K19" s="2"/>
      <c r="L19" s="2"/>
      <c r="M19" s="2"/>
      <c r="N19" s="2"/>
      <c r="O19" s="2"/>
      <c r="P19" s="2"/>
      <c r="Q19" s="2"/>
      <c r="R19" s="2"/>
      <c r="S19" s="2"/>
      <c r="T19" s="2"/>
      <c r="U19" s="2"/>
      <c r="V19" s="2"/>
      <c r="W19" s="206"/>
      <c r="X19" s="2"/>
      <c r="AB19" s="249"/>
    </row>
    <row r="20" spans="1:28" ht="15" hidden="1" customHeight="1" x14ac:dyDescent="0.2">
      <c r="B20" s="205"/>
      <c r="C20" s="2"/>
      <c r="D20" s="2"/>
      <c r="E20" s="2"/>
      <c r="F20" s="2" t="e">
        <f>IF(F18="Alto",1,IF(F18="Medio",0.5,IF(F18="Bajo",0,)))</f>
        <v>#DIV/0!</v>
      </c>
      <c r="G20" s="2"/>
      <c r="H20" s="2"/>
      <c r="I20" s="2"/>
      <c r="J20" s="2"/>
      <c r="K20" s="2" t="e">
        <f>IF(K18="Alto",1,IF(K18="Medio",0.5,IF(K18="Bajo",0,)))</f>
        <v>#DIV/0!</v>
      </c>
      <c r="L20" s="2"/>
      <c r="M20" s="2"/>
      <c r="N20" s="2"/>
      <c r="O20" s="2"/>
      <c r="P20" s="2" t="e">
        <f>IF(P18="Alto",1,IF(P18="Medio",0.5,IF(P18="Bajo",0,)))</f>
        <v>#DIV/0!</v>
      </c>
      <c r="Q20" s="2"/>
      <c r="R20" s="2"/>
      <c r="S20" s="2"/>
      <c r="T20" s="2"/>
      <c r="U20" s="2" t="e">
        <f>IF(U18="Alto",1,IF(U18="Medio",0.5,IF(U18="Bajo",0,)))</f>
        <v>#N/A</v>
      </c>
      <c r="V20" s="2"/>
      <c r="W20" s="206"/>
      <c r="X20" s="2"/>
      <c r="Y20" s="131" t="e">
        <f>+(F20+K20+P20+U20)/4</f>
        <v>#DIV/0!</v>
      </c>
      <c r="AA20" s="11"/>
      <c r="AB20" s="249"/>
    </row>
    <row r="21" spans="1:28" ht="5.0999999999999996" hidden="1" customHeight="1" thickBot="1" x14ac:dyDescent="0.25">
      <c r="B21" s="205"/>
      <c r="C21" s="2"/>
      <c r="D21" s="2"/>
      <c r="E21" s="2"/>
      <c r="F21" s="2"/>
      <c r="G21" s="2"/>
      <c r="H21" s="2"/>
      <c r="I21" s="2"/>
      <c r="J21" s="2"/>
      <c r="K21" s="2"/>
      <c r="L21" s="2"/>
      <c r="M21" s="2"/>
      <c r="N21" s="2"/>
      <c r="O21" s="2"/>
      <c r="P21" s="2"/>
      <c r="Q21" s="2"/>
      <c r="R21" s="2"/>
      <c r="S21" s="2"/>
      <c r="T21" s="2"/>
      <c r="U21" s="2"/>
      <c r="V21" s="2"/>
      <c r="W21" s="206"/>
      <c r="X21" s="2"/>
      <c r="AB21" s="249"/>
    </row>
    <row r="22" spans="1:28" ht="15" customHeight="1" thickBot="1" x14ac:dyDescent="0.25">
      <c r="B22" s="205"/>
      <c r="C22" s="835" t="s">
        <v>1397</v>
      </c>
      <c r="D22" s="836"/>
      <c r="E22" s="836"/>
      <c r="F22" s="836"/>
      <c r="G22" s="836"/>
      <c r="H22" s="836"/>
      <c r="I22" s="836"/>
      <c r="J22" s="837"/>
      <c r="K22" s="2"/>
      <c r="L22" s="2"/>
      <c r="M22" s="2"/>
      <c r="N22" s="2"/>
      <c r="O22" s="2"/>
      <c r="P22" s="2"/>
      <c r="Q22" s="2"/>
      <c r="R22" s="2"/>
      <c r="S22" s="2"/>
      <c r="T22" s="2"/>
      <c r="U22" s="2"/>
      <c r="V22" s="2"/>
      <c r="W22" s="206"/>
      <c r="X22" s="2"/>
      <c r="AA22" s="11" t="e">
        <f>+(Y20+Y26)/2</f>
        <v>#DIV/0!</v>
      </c>
      <c r="AB22" s="249"/>
    </row>
    <row r="23" spans="1:28" ht="4.5" customHeight="1" thickBot="1" x14ac:dyDescent="0.25">
      <c r="B23" s="205"/>
      <c r="C23" s="2"/>
      <c r="D23" s="2"/>
      <c r="E23" s="2"/>
      <c r="F23" s="2"/>
      <c r="G23" s="2"/>
      <c r="H23" s="2"/>
      <c r="I23" s="2"/>
      <c r="J23" s="2"/>
      <c r="K23" s="2"/>
      <c r="L23" s="2"/>
      <c r="M23" s="2"/>
      <c r="N23" s="2"/>
      <c r="O23" s="2"/>
      <c r="P23" s="2"/>
      <c r="Q23" s="2"/>
      <c r="R23" s="2"/>
      <c r="S23" s="2"/>
      <c r="T23" s="2"/>
      <c r="U23" s="2"/>
      <c r="V23" s="2"/>
      <c r="W23" s="206"/>
      <c r="X23" s="2"/>
      <c r="AB23" s="249"/>
    </row>
    <row r="24" spans="1:28" ht="45" customHeight="1" thickBot="1" x14ac:dyDescent="0.25">
      <c r="B24" s="205"/>
      <c r="C24" s="972" t="s">
        <v>1398</v>
      </c>
      <c r="D24" s="973"/>
      <c r="E24" s="970" t="e">
        <f>+IF('2.3. Caracterización'!O35&lt;=0%,"Bajo",IF(AND('2.3. Caracterización'!O35&gt;=0.1%,'2.3. Caracterización'!O35&lt;20%),"Medio",IF('2.3. Caracterización'!O35&gt;=20.1%,"Alto")))</f>
        <v>#DIV/0!</v>
      </c>
      <c r="F24" s="974"/>
      <c r="G24" s="972" t="s">
        <v>1399</v>
      </c>
      <c r="H24" s="973"/>
      <c r="I24" s="970" t="e">
        <f>+VLOOKUP('2.3. Caracterización'!$G$49,Listas!$AJ$1:$DM$4,2)</f>
        <v>#N/A</v>
      </c>
      <c r="J24" s="974"/>
      <c r="K24" s="972" t="s">
        <v>1827</v>
      </c>
      <c r="L24" s="973"/>
      <c r="M24" s="970" t="e">
        <f>+IF('2.3. Caracterización'!R49&lt;30%,"Bajo",IF(AND('2.3. Caracterización'!R49&gt;=30.1%,'2.3. Caracterización'!R49&lt;=70%),"Medio",IF('2.3. Caracterización'!R49&gt;=70.1%,"Alto")))</f>
        <v>#DIV/0!</v>
      </c>
      <c r="N24" s="974"/>
      <c r="O24" s="972" t="s">
        <v>1826</v>
      </c>
      <c r="P24" s="975"/>
      <c r="Q24" s="970" t="str">
        <f>+IF('2.3. Caracterización'!AO53&lt;33%,"Alto",IF(AND('2.3. Caracterización'!AO53&gt;=33.1%,'2.3. Caracterización'!AO53&lt;=66%),"Medio",IF('2.3. Caracterización'!AO53&gt;=66.1%,"Bajo")))</f>
        <v>Alto</v>
      </c>
      <c r="R24" s="971"/>
      <c r="S24" s="976" t="s">
        <v>1400</v>
      </c>
      <c r="T24" s="973"/>
      <c r="U24" s="970" t="e">
        <f>+VLOOKUP('2.3. Caracterización'!$G$51,Listas!$AL$1:$DM$4,2)</f>
        <v>#N/A</v>
      </c>
      <c r="V24" s="971"/>
      <c r="W24" s="206"/>
      <c r="X24" s="2"/>
      <c r="AB24" s="249"/>
    </row>
    <row r="25" spans="1:28" ht="5.0999999999999996" customHeight="1" thickBot="1" x14ac:dyDescent="0.25">
      <c r="B25" s="205"/>
      <c r="C25" s="2"/>
      <c r="D25" s="2"/>
      <c r="E25" s="2"/>
      <c r="F25" s="2"/>
      <c r="G25" s="30"/>
      <c r="H25" s="2"/>
      <c r="I25" s="2"/>
      <c r="J25" s="2"/>
      <c r="K25" s="2"/>
      <c r="L25" s="2"/>
      <c r="M25" s="2"/>
      <c r="N25" s="2"/>
      <c r="O25" s="2"/>
      <c r="P25" s="2"/>
      <c r="Q25" s="2"/>
      <c r="R25" s="2"/>
      <c r="S25" s="2"/>
      <c r="T25" s="2"/>
      <c r="U25" s="2"/>
      <c r="V25" s="2"/>
      <c r="W25" s="206"/>
      <c r="X25" s="2"/>
      <c r="AB25" s="249"/>
    </row>
    <row r="26" spans="1:28" ht="15" hidden="1" customHeight="1" x14ac:dyDescent="0.2">
      <c r="B26" s="205"/>
      <c r="C26" s="2"/>
      <c r="D26" s="2"/>
      <c r="E26" s="2"/>
      <c r="F26" s="2">
        <f>IF(F24="Alto",1,IF(F24="Medio",0.5,IF(F24="Bajo",0,)))</f>
        <v>0</v>
      </c>
      <c r="G26" s="2"/>
      <c r="H26" s="2"/>
      <c r="I26" s="2" t="e">
        <f>IF(I24="Alto",1,IF(I24="Medio",0.5,IF(I24="Bajo",0,)))</f>
        <v>#N/A</v>
      </c>
      <c r="J26" s="2"/>
      <c r="K26" s="10"/>
      <c r="L26" s="2"/>
      <c r="M26" s="2" t="e">
        <f>IF(M24="Alto",1,IF(M24="Medio",0.5,IF(M24="Bajo",0,)))</f>
        <v>#DIV/0!</v>
      </c>
      <c r="N26" s="2"/>
      <c r="O26" s="2"/>
      <c r="P26" s="10"/>
      <c r="Q26" s="2">
        <f>IF(Q24="Alto",1,IF(Q24="Medio",0.5,IF(Q24="Bajo",0,)))</f>
        <v>1</v>
      </c>
      <c r="R26" s="2"/>
      <c r="S26" s="2"/>
      <c r="T26" s="2"/>
      <c r="U26" s="2" t="e">
        <f>IF(U24="Alto",1,IF(U24="Medio",0.5,IF(U24="Bajo",0,)))</f>
        <v>#N/A</v>
      </c>
      <c r="V26" s="2"/>
      <c r="W26" s="206"/>
      <c r="X26" s="2"/>
      <c r="Y26" s="131" t="e">
        <f>+(F26+I26+M26+Q26+U26)/5</f>
        <v>#N/A</v>
      </c>
      <c r="AB26" s="249"/>
    </row>
    <row r="27" spans="1:28" ht="5.0999999999999996" hidden="1" customHeight="1" thickBot="1" x14ac:dyDescent="0.25">
      <c r="B27" s="205"/>
      <c r="C27" s="2"/>
      <c r="D27" s="2"/>
      <c r="E27" s="2"/>
      <c r="F27" s="2"/>
      <c r="G27" s="2"/>
      <c r="H27" s="2"/>
      <c r="I27" s="2"/>
      <c r="J27" s="2"/>
      <c r="K27" s="2"/>
      <c r="L27" s="2"/>
      <c r="M27" s="2"/>
      <c r="N27" s="2"/>
      <c r="O27" s="2"/>
      <c r="P27" s="2"/>
      <c r="Q27" s="2"/>
      <c r="R27" s="2"/>
      <c r="S27" s="2"/>
      <c r="T27" s="2"/>
      <c r="U27" s="2"/>
      <c r="V27" s="2"/>
      <c r="W27" s="206"/>
      <c r="X27" s="2"/>
      <c r="AB27" s="249"/>
    </row>
    <row r="28" spans="1:28" s="9" customFormat="1" ht="15" customHeight="1" thickBot="1" x14ac:dyDescent="0.3">
      <c r="A28" s="12"/>
      <c r="B28" s="241"/>
      <c r="C28" s="1011" t="s">
        <v>18</v>
      </c>
      <c r="D28" s="1012"/>
      <c r="E28" s="1012"/>
      <c r="F28" s="1012"/>
      <c r="G28" s="1012"/>
      <c r="H28" s="1013"/>
      <c r="I28" s="983" t="s">
        <v>1371</v>
      </c>
      <c r="J28" s="984"/>
      <c r="K28" s="984"/>
      <c r="L28" s="984"/>
      <c r="M28" s="987"/>
      <c r="N28" s="983" t="s">
        <v>63</v>
      </c>
      <c r="O28" s="984"/>
      <c r="P28" s="984"/>
      <c r="Q28" s="984"/>
      <c r="R28" s="978"/>
      <c r="S28" s="977" t="s">
        <v>1247</v>
      </c>
      <c r="T28" s="978"/>
      <c r="U28" s="977" t="s">
        <v>1251</v>
      </c>
      <c r="V28" s="978"/>
      <c r="W28" s="242"/>
      <c r="Y28" s="132"/>
      <c r="AB28" s="242"/>
    </row>
    <row r="29" spans="1:28" s="9" customFormat="1" ht="13.5" thickBot="1" x14ac:dyDescent="0.3">
      <c r="A29" s="12"/>
      <c r="B29" s="241"/>
      <c r="C29" s="323" t="s">
        <v>1246</v>
      </c>
      <c r="D29" s="1011" t="s">
        <v>1252</v>
      </c>
      <c r="E29" s="1012"/>
      <c r="F29" s="1012"/>
      <c r="G29" s="1012"/>
      <c r="H29" s="1013"/>
      <c r="I29" s="985"/>
      <c r="J29" s="986"/>
      <c r="K29" s="986"/>
      <c r="L29" s="986"/>
      <c r="M29" s="988"/>
      <c r="N29" s="985"/>
      <c r="O29" s="986"/>
      <c r="P29" s="986"/>
      <c r="Q29" s="986"/>
      <c r="R29" s="980"/>
      <c r="S29" s="979"/>
      <c r="T29" s="980"/>
      <c r="U29" s="979"/>
      <c r="V29" s="980"/>
      <c r="W29" s="242"/>
      <c r="Y29" s="132"/>
      <c r="AB29" s="242"/>
    </row>
    <row r="30" spans="1:28" ht="5.0999999999999996" customHeight="1" thickBot="1" x14ac:dyDescent="0.25">
      <c r="B30" s="205"/>
      <c r="C30" s="2"/>
      <c r="D30" s="2"/>
      <c r="E30" s="2"/>
      <c r="F30" s="2"/>
      <c r="G30" s="2"/>
      <c r="H30" s="2"/>
      <c r="I30" s="2"/>
      <c r="J30" s="2"/>
      <c r="K30" s="10"/>
      <c r="L30" s="2"/>
      <c r="M30" s="2"/>
      <c r="N30" s="2"/>
      <c r="O30" s="2"/>
      <c r="P30" s="2"/>
      <c r="Q30" s="2"/>
      <c r="R30" s="2"/>
      <c r="S30" s="2"/>
      <c r="T30" s="2"/>
      <c r="U30" s="2"/>
      <c r="V30" s="2"/>
      <c r="W30" s="206"/>
      <c r="X30" s="2"/>
      <c r="AB30" s="249"/>
    </row>
    <row r="31" spans="1:28" ht="45" customHeight="1" thickBot="1" x14ac:dyDescent="0.25">
      <c r="B31" s="205"/>
      <c r="C31" s="322" t="s">
        <v>1253</v>
      </c>
      <c r="D31" s="1002" t="s">
        <v>1249</v>
      </c>
      <c r="E31" s="348"/>
      <c r="F31" s="348"/>
      <c r="G31" s="348"/>
      <c r="H31" s="982"/>
      <c r="I31" s="341"/>
      <c r="J31" s="342"/>
      <c r="K31" s="342"/>
      <c r="L31" s="342"/>
      <c r="M31" s="343"/>
      <c r="N31" s="480"/>
      <c r="O31" s="342"/>
      <c r="P31" s="342"/>
      <c r="Q31" s="342"/>
      <c r="R31" s="401"/>
      <c r="S31" s="341"/>
      <c r="T31" s="401"/>
      <c r="U31" s="981"/>
      <c r="V31" s="946"/>
      <c r="W31" s="206"/>
      <c r="X31" s="2"/>
      <c r="Y31" s="29" t="e">
        <f>+VLOOKUP($I$31,Listas!$AO$2:$AP$5,2)</f>
        <v>#N/A</v>
      </c>
      <c r="AB31" s="249"/>
    </row>
    <row r="32" spans="1:28" ht="5.0999999999999996" customHeight="1" thickBot="1" x14ac:dyDescent="0.25">
      <c r="B32" s="205"/>
      <c r="C32" s="2"/>
      <c r="D32" s="2"/>
      <c r="E32" s="2"/>
      <c r="F32" s="2"/>
      <c r="G32" s="2"/>
      <c r="H32" s="2"/>
      <c r="I32" s="2"/>
      <c r="J32" s="2"/>
      <c r="K32" s="10"/>
      <c r="L32" s="2"/>
      <c r="M32" s="2"/>
      <c r="N32" s="2"/>
      <c r="O32" s="2"/>
      <c r="P32" s="2"/>
      <c r="Q32" s="2"/>
      <c r="R32" s="2"/>
      <c r="S32" s="2"/>
      <c r="T32" s="2"/>
      <c r="U32" s="2"/>
      <c r="V32" s="2"/>
      <c r="W32" s="206"/>
      <c r="X32" s="2"/>
      <c r="AB32" s="249"/>
    </row>
    <row r="33" spans="1:29" ht="69.95" customHeight="1" thickBot="1" x14ac:dyDescent="0.25">
      <c r="B33" s="205"/>
      <c r="C33" s="322" t="s">
        <v>1262</v>
      </c>
      <c r="D33" s="1002" t="s">
        <v>1401</v>
      </c>
      <c r="E33" s="348"/>
      <c r="F33" s="348"/>
      <c r="G33" s="348"/>
      <c r="H33" s="349"/>
      <c r="I33" s="347" t="str">
        <f>+IF('2.3. Caracterización'!R35&lt;=0,"Bajo",IF(AND('2.3. Caracterización'!R35&gt;=0.1,'2.3. Caracterización'!R35&lt;=20),"Medio",IF('2.3. Caracterización'!R35&gt;=20.1%,"Alto")))</f>
        <v>Bajo</v>
      </c>
      <c r="J33" s="348"/>
      <c r="K33" s="348"/>
      <c r="L33" s="348"/>
      <c r="M33" s="982"/>
      <c r="N33" s="1002" t="s">
        <v>1402</v>
      </c>
      <c r="O33" s="348"/>
      <c r="P33" s="348"/>
      <c r="Q33" s="348"/>
      <c r="R33" s="349"/>
      <c r="S33" s="480"/>
      <c r="T33" s="343"/>
      <c r="U33" s="945"/>
      <c r="V33" s="946"/>
      <c r="W33" s="206"/>
      <c r="X33" s="2"/>
      <c r="Y33" s="29">
        <f>+IF(I33="Alto",1,IF(I33="Medio",0.5,IF(I33="Bajo",0)))</f>
        <v>0</v>
      </c>
      <c r="AB33" s="249"/>
    </row>
    <row r="34" spans="1:29" ht="5.0999999999999996" customHeight="1" thickBot="1" x14ac:dyDescent="0.25">
      <c r="B34" s="205"/>
      <c r="C34" s="2"/>
      <c r="D34" s="2"/>
      <c r="E34" s="2"/>
      <c r="F34" s="2"/>
      <c r="G34" s="2"/>
      <c r="H34" s="2"/>
      <c r="I34" s="2"/>
      <c r="J34" s="2"/>
      <c r="K34" s="2"/>
      <c r="L34" s="2"/>
      <c r="M34" s="2"/>
      <c r="N34" s="2"/>
      <c r="O34" s="2"/>
      <c r="P34" s="2"/>
      <c r="Q34" s="2"/>
      <c r="R34" s="2"/>
      <c r="S34" s="2"/>
      <c r="T34" s="2"/>
      <c r="U34" s="2"/>
      <c r="V34" s="2"/>
      <c r="W34" s="4"/>
      <c r="X34" s="2"/>
      <c r="AB34" s="249"/>
      <c r="AC34" s="261"/>
    </row>
    <row r="35" spans="1:29" ht="69.95" customHeight="1" thickBot="1" x14ac:dyDescent="0.25">
      <c r="B35" s="205"/>
      <c r="C35" s="322" t="s">
        <v>1263</v>
      </c>
      <c r="D35" s="1002" t="s">
        <v>1403</v>
      </c>
      <c r="E35" s="348"/>
      <c r="F35" s="348"/>
      <c r="G35" s="348"/>
      <c r="H35" s="982"/>
      <c r="I35" s="341"/>
      <c r="J35" s="342"/>
      <c r="K35" s="342"/>
      <c r="L35" s="342"/>
      <c r="M35" s="343"/>
      <c r="N35" s="341"/>
      <c r="O35" s="342"/>
      <c r="P35" s="342"/>
      <c r="Q35" s="342"/>
      <c r="R35" s="343"/>
      <c r="S35" s="341"/>
      <c r="T35" s="343"/>
      <c r="U35" s="981"/>
      <c r="V35" s="946"/>
      <c r="W35" s="4"/>
      <c r="X35" s="2"/>
      <c r="Y35" s="29" t="e">
        <f>+VLOOKUP($I$35,Listas!$AQ$2:$AR$5,2)</f>
        <v>#N/A</v>
      </c>
      <c r="AB35" s="249"/>
      <c r="AC35" s="261"/>
    </row>
    <row r="36" spans="1:29" ht="5.0999999999999996" customHeight="1" thickBot="1" x14ac:dyDescent="0.25">
      <c r="B36" s="205"/>
      <c r="C36" s="2"/>
      <c r="D36" s="2"/>
      <c r="E36" s="2"/>
      <c r="F36" s="2"/>
      <c r="G36" s="2"/>
      <c r="H36" s="2"/>
      <c r="I36" s="2"/>
      <c r="J36" s="2"/>
      <c r="K36" s="2"/>
      <c r="L36" s="2"/>
      <c r="M36" s="2"/>
      <c r="N36" s="2"/>
      <c r="O36" s="2"/>
      <c r="P36" s="2"/>
      <c r="Q36" s="2"/>
      <c r="R36" s="2"/>
      <c r="S36" s="2"/>
      <c r="T36" s="2"/>
      <c r="U36" s="2"/>
      <c r="V36" s="2"/>
      <c r="W36" s="4"/>
      <c r="X36" s="2"/>
      <c r="AB36" s="249"/>
      <c r="AC36" s="261"/>
    </row>
    <row r="37" spans="1:29" ht="45" customHeight="1" thickBot="1" x14ac:dyDescent="0.25">
      <c r="B37" s="205"/>
      <c r="C37" s="322" t="s">
        <v>1404</v>
      </c>
      <c r="D37" s="1002" t="s">
        <v>1405</v>
      </c>
      <c r="E37" s="348"/>
      <c r="F37" s="348"/>
      <c r="G37" s="348"/>
      <c r="H37" s="982"/>
      <c r="I37" s="341"/>
      <c r="J37" s="342"/>
      <c r="K37" s="342"/>
      <c r="L37" s="342"/>
      <c r="M37" s="343"/>
      <c r="N37" s="341"/>
      <c r="O37" s="342"/>
      <c r="P37" s="342"/>
      <c r="Q37" s="342"/>
      <c r="R37" s="343"/>
      <c r="S37" s="480"/>
      <c r="T37" s="343"/>
      <c r="U37" s="945"/>
      <c r="V37" s="946"/>
      <c r="W37" s="4"/>
      <c r="X37" s="2"/>
      <c r="Y37" s="29" t="e">
        <f>+VLOOKUP($I$37,Listas!$AS$2:AT5,2)</f>
        <v>#N/A</v>
      </c>
      <c r="AB37" s="249"/>
      <c r="AC37" s="261"/>
    </row>
    <row r="38" spans="1:29" ht="5.0999999999999996" customHeight="1" thickBot="1" x14ac:dyDescent="0.25">
      <c r="B38" s="205"/>
      <c r="C38" s="2"/>
      <c r="D38" s="2"/>
      <c r="E38" s="2"/>
      <c r="F38" s="2"/>
      <c r="G38" s="2"/>
      <c r="H38" s="2"/>
      <c r="I38" s="2"/>
      <c r="J38" s="2"/>
      <c r="K38" s="2"/>
      <c r="L38" s="2"/>
      <c r="M38" s="2"/>
      <c r="N38" s="2"/>
      <c r="O38" s="2"/>
      <c r="P38" s="2"/>
      <c r="Q38" s="2"/>
      <c r="R38" s="2"/>
      <c r="S38" s="2"/>
      <c r="T38" s="2"/>
      <c r="U38" s="2"/>
      <c r="V38" s="2"/>
      <c r="W38" s="4"/>
      <c r="X38" s="2"/>
      <c r="AB38" s="249"/>
      <c r="AC38" s="261"/>
    </row>
    <row r="39" spans="1:29" ht="30" customHeight="1" thickBot="1" x14ac:dyDescent="0.25">
      <c r="B39" s="205"/>
      <c r="C39" s="322" t="s">
        <v>1406</v>
      </c>
      <c r="D39" s="1002" t="s">
        <v>1407</v>
      </c>
      <c r="E39" s="348"/>
      <c r="F39" s="348"/>
      <c r="G39" s="348"/>
      <c r="H39" s="982"/>
      <c r="I39" s="341"/>
      <c r="J39" s="342"/>
      <c r="K39" s="342"/>
      <c r="L39" s="342"/>
      <c r="M39" s="343"/>
      <c r="N39" s="480"/>
      <c r="O39" s="342"/>
      <c r="P39" s="342"/>
      <c r="Q39" s="342"/>
      <c r="R39" s="343"/>
      <c r="S39" s="480"/>
      <c r="T39" s="343"/>
      <c r="U39" s="945"/>
      <c r="V39" s="946"/>
      <c r="W39" s="4"/>
      <c r="X39" s="2"/>
      <c r="Y39" s="29" t="e">
        <f>+VLOOKUP($I$39,Listas!$AU$2:$AV$5,2)</f>
        <v>#N/A</v>
      </c>
      <c r="AB39" s="249"/>
      <c r="AC39" s="261"/>
    </row>
    <row r="40" spans="1:29" ht="5.0999999999999996" customHeight="1" thickBot="1" x14ac:dyDescent="0.25">
      <c r="B40" s="243"/>
      <c r="C40" s="244"/>
      <c r="D40" s="244"/>
      <c r="E40" s="244"/>
      <c r="F40" s="244"/>
      <c r="G40" s="244"/>
      <c r="H40" s="244"/>
      <c r="I40" s="244"/>
      <c r="J40" s="244"/>
      <c r="K40" s="244"/>
      <c r="L40" s="244"/>
      <c r="M40" s="244"/>
      <c r="N40" s="244"/>
      <c r="O40" s="244"/>
      <c r="P40" s="244"/>
      <c r="Q40" s="244"/>
      <c r="R40" s="244"/>
      <c r="S40" s="244"/>
      <c r="T40" s="244"/>
      <c r="U40" s="244"/>
      <c r="V40" s="244"/>
      <c r="W40" s="260"/>
      <c r="X40" s="244"/>
      <c r="Y40" s="251"/>
      <c r="Z40" s="244"/>
      <c r="AA40" s="244"/>
      <c r="AB40" s="252"/>
    </row>
    <row r="41" spans="1:29" ht="5.0999999999999996" customHeight="1" thickBot="1" x14ac:dyDescent="0.25"/>
    <row r="42" spans="1:29" ht="5.0999999999999996" customHeight="1" thickBot="1" x14ac:dyDescent="0.25">
      <c r="B42" s="202"/>
      <c r="C42" s="203"/>
      <c r="D42" s="203"/>
      <c r="E42" s="203"/>
      <c r="F42" s="203"/>
      <c r="G42" s="203"/>
      <c r="H42" s="203"/>
      <c r="I42" s="203"/>
      <c r="J42" s="203"/>
      <c r="K42" s="203"/>
      <c r="L42" s="203"/>
      <c r="M42" s="203"/>
      <c r="N42" s="203"/>
      <c r="O42" s="203"/>
      <c r="P42" s="203"/>
      <c r="Q42" s="203"/>
      <c r="R42" s="203"/>
      <c r="S42" s="203"/>
      <c r="T42" s="203"/>
      <c r="U42" s="203"/>
      <c r="V42" s="203"/>
      <c r="W42" s="204"/>
    </row>
    <row r="43" spans="1:29" ht="13.5" thickBot="1" x14ac:dyDescent="0.25">
      <c r="B43" s="205"/>
      <c r="C43" s="846" t="s">
        <v>1422</v>
      </c>
      <c r="D43" s="847"/>
      <c r="E43" s="847"/>
      <c r="F43" s="847"/>
      <c r="G43" s="847"/>
      <c r="H43" s="847"/>
      <c r="I43" s="847"/>
      <c r="J43" s="848"/>
      <c r="K43" s="2"/>
      <c r="L43" s="2"/>
      <c r="M43" s="2"/>
      <c r="N43" s="2"/>
      <c r="O43" s="2"/>
      <c r="P43" s="2"/>
      <c r="Q43" s="2"/>
      <c r="R43" s="2"/>
      <c r="S43" s="2"/>
      <c r="T43" s="2"/>
      <c r="U43" s="2"/>
      <c r="V43" s="2"/>
      <c r="W43" s="206"/>
    </row>
    <row r="44" spans="1:29" ht="5.0999999999999996" customHeight="1" thickBot="1" x14ac:dyDescent="0.25">
      <c r="B44" s="205"/>
      <c r="C44" s="2"/>
      <c r="D44" s="2"/>
      <c r="E44" s="2"/>
      <c r="F44" s="2"/>
      <c r="G44" s="2"/>
      <c r="H44" s="2"/>
      <c r="I44" s="2"/>
      <c r="J44" s="2"/>
      <c r="K44" s="2"/>
      <c r="L44" s="2"/>
      <c r="M44" s="2"/>
      <c r="N44" s="2"/>
      <c r="O44" s="2"/>
      <c r="P44" s="2"/>
      <c r="Q44" s="2"/>
      <c r="R44" s="2"/>
      <c r="S44" s="2"/>
      <c r="T44" s="2"/>
      <c r="U44" s="2"/>
      <c r="V44" s="2"/>
      <c r="W44" s="206"/>
    </row>
    <row r="45" spans="1:29" ht="15" customHeight="1" thickBot="1" x14ac:dyDescent="0.25">
      <c r="B45" s="205"/>
      <c r="C45" s="835" t="s">
        <v>1423</v>
      </c>
      <c r="D45" s="836"/>
      <c r="E45" s="836"/>
      <c r="F45" s="836"/>
      <c r="G45" s="836"/>
      <c r="H45" s="836"/>
      <c r="I45" s="836"/>
      <c r="J45" s="837"/>
      <c r="K45" s="2"/>
      <c r="L45" s="2"/>
      <c r="M45" s="2"/>
      <c r="N45" s="2"/>
      <c r="O45" s="2"/>
      <c r="P45" s="2"/>
      <c r="Q45" s="2"/>
      <c r="R45" s="2"/>
      <c r="S45" s="2"/>
      <c r="T45" s="2"/>
      <c r="U45" s="2"/>
      <c r="V45" s="2"/>
      <c r="W45" s="206"/>
    </row>
    <row r="46" spans="1:29" ht="5.0999999999999996" customHeight="1" thickBot="1" x14ac:dyDescent="0.25">
      <c r="B46" s="205"/>
      <c r="C46" s="2"/>
      <c r="D46" s="2"/>
      <c r="E46" s="2"/>
      <c r="F46" s="2"/>
      <c r="G46" s="2"/>
      <c r="H46" s="2"/>
      <c r="I46" s="2"/>
      <c r="J46" s="2"/>
      <c r="K46" s="2"/>
      <c r="L46" s="2"/>
      <c r="M46" s="2"/>
      <c r="N46" s="2"/>
      <c r="O46" s="2"/>
      <c r="P46" s="2"/>
      <c r="Q46" s="2"/>
      <c r="R46" s="2"/>
      <c r="S46" s="2"/>
      <c r="T46" s="2"/>
      <c r="U46" s="2"/>
      <c r="V46" s="2"/>
      <c r="W46" s="206"/>
    </row>
    <row r="47" spans="1:29" s="9" customFormat="1" ht="15" customHeight="1" thickBot="1" x14ac:dyDescent="0.3">
      <c r="A47" s="12"/>
      <c r="B47" s="241"/>
      <c r="C47" s="841" t="s">
        <v>18</v>
      </c>
      <c r="D47" s="842"/>
      <c r="E47" s="842"/>
      <c r="F47" s="842"/>
      <c r="G47" s="842"/>
      <c r="H47" s="849"/>
      <c r="I47" s="829" t="s">
        <v>1371</v>
      </c>
      <c r="J47" s="851"/>
      <c r="K47" s="851"/>
      <c r="L47" s="851"/>
      <c r="M47" s="830"/>
      <c r="N47" s="829" t="s">
        <v>63</v>
      </c>
      <c r="O47" s="851"/>
      <c r="P47" s="851"/>
      <c r="Q47" s="851"/>
      <c r="R47" s="854"/>
      <c r="S47" s="850" t="s">
        <v>1247</v>
      </c>
      <c r="T47" s="830"/>
      <c r="U47" s="829" t="s">
        <v>1251</v>
      </c>
      <c r="V47" s="830"/>
      <c r="W47" s="242"/>
      <c r="X47" s="12"/>
      <c r="Y47" s="132"/>
    </row>
    <row r="48" spans="1:29" s="9" customFormat="1" ht="13.5" thickBot="1" x14ac:dyDescent="0.3">
      <c r="A48" s="12"/>
      <c r="B48" s="241"/>
      <c r="C48" s="325" t="s">
        <v>1246</v>
      </c>
      <c r="D48" s="989" t="s">
        <v>1252</v>
      </c>
      <c r="E48" s="842"/>
      <c r="F48" s="842"/>
      <c r="G48" s="842"/>
      <c r="H48" s="849"/>
      <c r="I48" s="831"/>
      <c r="J48" s="853"/>
      <c r="K48" s="853"/>
      <c r="L48" s="853"/>
      <c r="M48" s="832"/>
      <c r="N48" s="831"/>
      <c r="O48" s="853"/>
      <c r="P48" s="853"/>
      <c r="Q48" s="853"/>
      <c r="R48" s="855"/>
      <c r="S48" s="852"/>
      <c r="T48" s="832"/>
      <c r="U48" s="831"/>
      <c r="V48" s="832"/>
      <c r="W48" s="242"/>
      <c r="X48" s="12"/>
      <c r="Y48" s="132"/>
    </row>
    <row r="49" spans="1:27" ht="5.0999999999999996" customHeight="1" thickBot="1" x14ac:dyDescent="0.25">
      <c r="B49" s="205"/>
      <c r="C49" s="2"/>
      <c r="D49" s="2"/>
      <c r="E49" s="2"/>
      <c r="F49" s="2"/>
      <c r="G49" s="2"/>
      <c r="H49" s="2"/>
      <c r="I49" s="2"/>
      <c r="J49" s="2"/>
      <c r="K49" s="10"/>
      <c r="L49" s="2"/>
      <c r="M49" s="2"/>
      <c r="N49" s="2"/>
      <c r="O49" s="2"/>
      <c r="P49" s="2"/>
      <c r="Q49" s="2"/>
      <c r="R49" s="2"/>
      <c r="S49" s="2"/>
      <c r="T49" s="2"/>
      <c r="U49" s="2"/>
      <c r="V49" s="2"/>
      <c r="W49" s="206"/>
    </row>
    <row r="50" spans="1:27" ht="45" customHeight="1" thickBot="1" x14ac:dyDescent="0.25">
      <c r="B50" s="205"/>
      <c r="C50" s="322" t="s">
        <v>1264</v>
      </c>
      <c r="D50" s="838" t="s">
        <v>1654</v>
      </c>
      <c r="E50" s="839"/>
      <c r="F50" s="839"/>
      <c r="G50" s="839"/>
      <c r="H50" s="845"/>
      <c r="I50" s="827"/>
      <c r="J50" s="856"/>
      <c r="K50" s="856"/>
      <c r="L50" s="856"/>
      <c r="M50" s="828"/>
      <c r="N50" s="827"/>
      <c r="O50" s="856"/>
      <c r="P50" s="856"/>
      <c r="Q50" s="856"/>
      <c r="R50" s="828"/>
      <c r="S50" s="827"/>
      <c r="T50" s="828"/>
      <c r="U50" s="952"/>
      <c r="V50" s="834"/>
      <c r="W50" s="206"/>
      <c r="Y50" s="29" t="e">
        <f>+VLOOKUP($I$50,Listas!AW2:AX6,2)</f>
        <v>#N/A</v>
      </c>
    </row>
    <row r="51" spans="1:27" ht="5.0999999999999996" customHeight="1" thickBot="1" x14ac:dyDescent="0.25">
      <c r="B51" s="205"/>
      <c r="C51" s="2"/>
      <c r="D51" s="2"/>
      <c r="E51" s="2"/>
      <c r="F51" s="2"/>
      <c r="G51" s="2"/>
      <c r="H51" s="2"/>
      <c r="I51" s="2"/>
      <c r="J51" s="2"/>
      <c r="K51" s="2"/>
      <c r="L51" s="2"/>
      <c r="M51" s="2"/>
      <c r="N51" s="2"/>
      <c r="O51" s="2"/>
      <c r="P51" s="2"/>
      <c r="Q51" s="2"/>
      <c r="R51" s="2"/>
      <c r="S51" s="2"/>
      <c r="T51" s="2"/>
      <c r="U51" s="2"/>
      <c r="V51" s="2"/>
      <c r="W51" s="206"/>
    </row>
    <row r="52" spans="1:27" ht="50.1" customHeight="1" thickBot="1" x14ac:dyDescent="0.25">
      <c r="B52" s="205"/>
      <c r="C52" s="322" t="s">
        <v>1655</v>
      </c>
      <c r="D52" s="838" t="s">
        <v>1424</v>
      </c>
      <c r="E52" s="839"/>
      <c r="F52" s="839"/>
      <c r="G52" s="839"/>
      <c r="H52" s="840"/>
      <c r="I52" s="857"/>
      <c r="J52" s="856"/>
      <c r="K52" s="856"/>
      <c r="L52" s="856"/>
      <c r="M52" s="858"/>
      <c r="N52" s="827"/>
      <c r="O52" s="856"/>
      <c r="P52" s="856"/>
      <c r="Q52" s="856"/>
      <c r="R52" s="828"/>
      <c r="S52" s="827"/>
      <c r="T52" s="828"/>
      <c r="U52" s="833"/>
      <c r="V52" s="834"/>
      <c r="W52" s="206"/>
      <c r="Y52" s="29" t="e">
        <f>+VLOOKUP($I$52,Listas!AY2:$AZ$5,2)</f>
        <v>#N/A</v>
      </c>
    </row>
    <row r="53" spans="1:27" ht="5.0999999999999996" customHeight="1" thickBot="1" x14ac:dyDescent="0.25">
      <c r="B53" s="205"/>
      <c r="C53" s="3"/>
      <c r="D53" s="3"/>
      <c r="E53" s="3"/>
      <c r="F53" s="145"/>
      <c r="G53" s="145"/>
      <c r="H53" s="3"/>
      <c r="I53" s="3"/>
      <c r="J53" s="3"/>
      <c r="K53" s="145"/>
      <c r="L53" s="145"/>
      <c r="M53" s="3"/>
      <c r="N53" s="3"/>
      <c r="O53" s="3"/>
      <c r="P53" s="145"/>
      <c r="Q53" s="145"/>
      <c r="R53" s="3"/>
      <c r="S53" s="3"/>
      <c r="T53" s="3"/>
      <c r="U53" s="145"/>
      <c r="V53" s="145"/>
      <c r="W53" s="206"/>
    </row>
    <row r="54" spans="1:27" ht="45" customHeight="1" thickBot="1" x14ac:dyDescent="0.25">
      <c r="B54" s="205"/>
      <c r="C54" s="322" t="s">
        <v>1656</v>
      </c>
      <c r="D54" s="838" t="s">
        <v>1657</v>
      </c>
      <c r="E54" s="839"/>
      <c r="F54" s="839"/>
      <c r="G54" s="839"/>
      <c r="H54" s="840"/>
      <c r="I54" s="844" t="e">
        <f>+IF(Y54&lt;=0.33,"Bajo",IF(AND(Y54&gt;=0.34,Y54&lt;=0.66),"Medio",IF(Y54&gt;=0.67,"Alto")))</f>
        <v>#DIV/0!</v>
      </c>
      <c r="J54" s="839"/>
      <c r="K54" s="839"/>
      <c r="L54" s="839"/>
      <c r="M54" s="845"/>
      <c r="N54" s="838" t="s">
        <v>1658</v>
      </c>
      <c r="O54" s="839"/>
      <c r="P54" s="839"/>
      <c r="Q54" s="839"/>
      <c r="R54" s="840"/>
      <c r="S54" s="857"/>
      <c r="T54" s="858"/>
      <c r="U54" s="833"/>
      <c r="V54" s="834"/>
      <c r="W54" s="206"/>
      <c r="Y54" s="29" t="e">
        <f>+('2.3. Caracterización'!E103+'2.3. Caracterización'!I103+'2.3. Caracterización'!M103+'2.3. Caracterización'!Q103+'2.3. Caracterización'!U103)/5</f>
        <v>#DIV/0!</v>
      </c>
      <c r="AA54" s="29" t="e">
        <f>+(Y50+Y52+Y54)/3</f>
        <v>#N/A</v>
      </c>
    </row>
    <row r="55" spans="1:27" ht="5.0999999999999996" customHeight="1" thickBot="1" x14ac:dyDescent="0.25">
      <c r="B55" s="205"/>
      <c r="C55" s="3"/>
      <c r="D55" s="3"/>
      <c r="E55" s="3"/>
      <c r="F55" s="145"/>
      <c r="G55" s="145"/>
      <c r="H55" s="3"/>
      <c r="I55" s="3"/>
      <c r="J55" s="3"/>
      <c r="K55" s="145"/>
      <c r="L55" s="145"/>
      <c r="M55" s="3"/>
      <c r="N55" s="3"/>
      <c r="O55" s="3"/>
      <c r="P55" s="145"/>
      <c r="Q55" s="145"/>
      <c r="R55" s="3"/>
      <c r="S55" s="3"/>
      <c r="T55" s="3"/>
      <c r="U55" s="145"/>
      <c r="V55" s="145"/>
      <c r="W55" s="206"/>
    </row>
    <row r="56" spans="1:27" ht="30" customHeight="1" thickBot="1" x14ac:dyDescent="0.25">
      <c r="B56" s="205"/>
      <c r="C56" s="835" t="s">
        <v>1425</v>
      </c>
      <c r="D56" s="836"/>
      <c r="E56" s="836"/>
      <c r="F56" s="836"/>
      <c r="G56" s="836"/>
      <c r="H56" s="836"/>
      <c r="I56" s="836"/>
      <c r="J56" s="837"/>
      <c r="K56" s="2"/>
      <c r="L56" s="2"/>
      <c r="M56" s="2"/>
      <c r="N56" s="2"/>
      <c r="O56" s="2"/>
      <c r="P56" s="2"/>
      <c r="Q56" s="2"/>
      <c r="R56" s="2"/>
      <c r="S56" s="2"/>
      <c r="T56" s="2"/>
      <c r="U56" s="2"/>
      <c r="V56" s="2"/>
      <c r="W56" s="206"/>
    </row>
    <row r="57" spans="1:27" ht="5.0999999999999996" customHeight="1" thickBot="1" x14ac:dyDescent="0.25">
      <c r="B57" s="205"/>
      <c r="C57" s="2"/>
      <c r="D57" s="2"/>
      <c r="E57" s="2"/>
      <c r="F57" s="2"/>
      <c r="G57" s="2"/>
      <c r="H57" s="2"/>
      <c r="I57" s="2"/>
      <c r="J57" s="2"/>
      <c r="K57" s="2"/>
      <c r="L57" s="2"/>
      <c r="M57" s="2"/>
      <c r="N57" s="2"/>
      <c r="O57" s="2"/>
      <c r="P57" s="2"/>
      <c r="Q57" s="2"/>
      <c r="R57" s="2"/>
      <c r="S57" s="2"/>
      <c r="T57" s="2"/>
      <c r="U57" s="2"/>
      <c r="V57" s="2"/>
      <c r="W57" s="206"/>
    </row>
    <row r="58" spans="1:27" s="9" customFormat="1" ht="15" customHeight="1" thickBot="1" x14ac:dyDescent="0.3">
      <c r="A58" s="12"/>
      <c r="B58" s="241"/>
      <c r="C58" s="841" t="s">
        <v>18</v>
      </c>
      <c r="D58" s="842"/>
      <c r="E58" s="842"/>
      <c r="F58" s="842"/>
      <c r="G58" s="842"/>
      <c r="H58" s="843"/>
      <c r="I58" s="850" t="s">
        <v>1371</v>
      </c>
      <c r="J58" s="851"/>
      <c r="K58" s="851"/>
      <c r="L58" s="851"/>
      <c r="M58" s="830"/>
      <c r="N58" s="850" t="s">
        <v>63</v>
      </c>
      <c r="O58" s="851"/>
      <c r="P58" s="851"/>
      <c r="Q58" s="851"/>
      <c r="R58" s="830"/>
      <c r="S58" s="829" t="s">
        <v>1247</v>
      </c>
      <c r="T58" s="830"/>
      <c r="U58" s="850" t="s">
        <v>1251</v>
      </c>
      <c r="V58" s="830"/>
      <c r="W58" s="242"/>
      <c r="X58" s="12"/>
      <c r="Y58" s="132"/>
    </row>
    <row r="59" spans="1:27" s="9" customFormat="1" ht="13.5" thickBot="1" x14ac:dyDescent="0.3">
      <c r="A59" s="12"/>
      <c r="B59" s="241"/>
      <c r="C59" s="326" t="s">
        <v>1246</v>
      </c>
      <c r="D59" s="841" t="s">
        <v>1252</v>
      </c>
      <c r="E59" s="842"/>
      <c r="F59" s="842"/>
      <c r="G59" s="842"/>
      <c r="H59" s="843"/>
      <c r="I59" s="852"/>
      <c r="J59" s="853"/>
      <c r="K59" s="853"/>
      <c r="L59" s="853"/>
      <c r="M59" s="832"/>
      <c r="N59" s="852"/>
      <c r="O59" s="853"/>
      <c r="P59" s="853"/>
      <c r="Q59" s="853"/>
      <c r="R59" s="832"/>
      <c r="S59" s="831"/>
      <c r="T59" s="832"/>
      <c r="U59" s="852"/>
      <c r="V59" s="832"/>
      <c r="W59" s="242"/>
      <c r="X59" s="12"/>
      <c r="Y59" s="132"/>
    </row>
    <row r="60" spans="1:27" ht="5.0999999999999996" customHeight="1" thickBot="1" x14ac:dyDescent="0.25">
      <c r="B60" s="205"/>
      <c r="C60" s="2"/>
      <c r="D60" s="2"/>
      <c r="E60" s="2"/>
      <c r="F60" s="2"/>
      <c r="G60" s="2"/>
      <c r="H60" s="2"/>
      <c r="I60" s="2"/>
      <c r="J60" s="2"/>
      <c r="K60" s="10"/>
      <c r="L60" s="2"/>
      <c r="M60" s="2"/>
      <c r="N60" s="2"/>
      <c r="O60" s="2"/>
      <c r="P60" s="2"/>
      <c r="Q60" s="2"/>
      <c r="R60" s="2"/>
      <c r="S60" s="2"/>
      <c r="T60" s="2"/>
      <c r="U60" s="2"/>
      <c r="V60" s="2"/>
      <c r="W60" s="206"/>
    </row>
    <row r="61" spans="1:27" ht="45" customHeight="1" thickBot="1" x14ac:dyDescent="0.25">
      <c r="B61" s="205"/>
      <c r="C61" s="322" t="s">
        <v>1265</v>
      </c>
      <c r="D61" s="838" t="s">
        <v>1659</v>
      </c>
      <c r="E61" s="839"/>
      <c r="F61" s="839"/>
      <c r="G61" s="839"/>
      <c r="H61" s="845"/>
      <c r="I61" s="827"/>
      <c r="J61" s="856"/>
      <c r="K61" s="856"/>
      <c r="L61" s="856"/>
      <c r="M61" s="828"/>
      <c r="N61" s="857"/>
      <c r="O61" s="856"/>
      <c r="P61" s="856"/>
      <c r="Q61" s="856"/>
      <c r="R61" s="828"/>
      <c r="S61" s="857"/>
      <c r="T61" s="858"/>
      <c r="U61" s="833"/>
      <c r="V61" s="834"/>
      <c r="W61" s="206"/>
      <c r="Y61" s="29" t="e">
        <f>+VLOOKUP($I$61,Listas!$BA$2:$BB$4,2)</f>
        <v>#N/A</v>
      </c>
      <c r="AA61" s="29" t="e">
        <f>+(Y61+Y63+Y66)/3</f>
        <v>#N/A</v>
      </c>
    </row>
    <row r="62" spans="1:27" ht="5.0999999999999996" customHeight="1" thickBot="1" x14ac:dyDescent="0.25">
      <c r="B62" s="205"/>
      <c r="C62" s="2"/>
      <c r="D62" s="2"/>
      <c r="E62" s="2"/>
      <c r="F62" s="2"/>
      <c r="G62" s="2"/>
      <c r="H62" s="2"/>
      <c r="I62" s="2"/>
      <c r="J62" s="2"/>
      <c r="K62" s="10"/>
      <c r="L62" s="2"/>
      <c r="M62" s="2"/>
      <c r="N62" s="2"/>
      <c r="O62" s="2"/>
      <c r="P62" s="2"/>
      <c r="Q62" s="2"/>
      <c r="R62" s="2"/>
      <c r="S62" s="2"/>
      <c r="T62" s="2"/>
      <c r="U62" s="2"/>
      <c r="V62" s="2"/>
      <c r="W62" s="206"/>
    </row>
    <row r="63" spans="1:27" ht="22.5" customHeight="1" thickBot="1" x14ac:dyDescent="0.25">
      <c r="B63" s="205"/>
      <c r="C63" s="949" t="s">
        <v>1266</v>
      </c>
      <c r="D63" s="959" t="s">
        <v>1660</v>
      </c>
      <c r="E63" s="883"/>
      <c r="F63" s="883"/>
      <c r="G63" s="883"/>
      <c r="H63" s="960"/>
      <c r="I63" s="991"/>
      <c r="J63" s="992"/>
      <c r="K63" s="992"/>
      <c r="L63" s="992"/>
      <c r="M63" s="993"/>
      <c r="N63" s="959" t="s">
        <v>1661</v>
      </c>
      <c r="O63" s="883"/>
      <c r="P63" s="960"/>
      <c r="Q63" s="263"/>
      <c r="R63" s="997" t="e">
        <f>+Q64/Q63</f>
        <v>#DIV/0!</v>
      </c>
      <c r="S63" s="893"/>
      <c r="T63" s="1014"/>
      <c r="U63" s="870"/>
      <c r="V63" s="871"/>
      <c r="W63" s="206"/>
      <c r="Y63" s="29" t="e">
        <f>+VLOOKUP($I$63,Listas!$BC$2:$BD$5,2)</f>
        <v>#N/A</v>
      </c>
    </row>
    <row r="64" spans="1:27" ht="22.5" customHeight="1" thickBot="1" x14ac:dyDescent="0.25">
      <c r="B64" s="205"/>
      <c r="C64" s="950"/>
      <c r="D64" s="961"/>
      <c r="E64" s="886"/>
      <c r="F64" s="886"/>
      <c r="G64" s="886"/>
      <c r="H64" s="990"/>
      <c r="I64" s="994"/>
      <c r="J64" s="995"/>
      <c r="K64" s="995"/>
      <c r="L64" s="995"/>
      <c r="M64" s="996"/>
      <c r="N64" s="961" t="s">
        <v>1662</v>
      </c>
      <c r="O64" s="886"/>
      <c r="P64" s="887"/>
      <c r="Q64" s="262"/>
      <c r="R64" s="998"/>
      <c r="S64" s="896"/>
      <c r="T64" s="1015"/>
      <c r="U64" s="872"/>
      <c r="V64" s="873"/>
      <c r="W64" s="206"/>
    </row>
    <row r="65" spans="1:27" ht="5.0999999999999996" customHeight="1" thickBot="1" x14ac:dyDescent="0.25">
      <c r="B65" s="205"/>
      <c r="C65" s="3"/>
      <c r="D65" s="3"/>
      <c r="E65" s="3"/>
      <c r="F65" s="145"/>
      <c r="G65" s="145"/>
      <c r="H65" s="3"/>
      <c r="I65" s="3"/>
      <c r="J65" s="3"/>
      <c r="K65" s="145"/>
      <c r="L65" s="145"/>
      <c r="M65" s="3"/>
      <c r="N65" s="3"/>
      <c r="O65" s="3"/>
      <c r="P65" s="145"/>
      <c r="Q65" s="145"/>
      <c r="R65" s="3"/>
      <c r="S65" s="3"/>
      <c r="T65" s="3"/>
      <c r="U65" s="145"/>
      <c r="V65" s="145"/>
      <c r="W65" s="206"/>
    </row>
    <row r="66" spans="1:27" ht="45" customHeight="1" thickBot="1" x14ac:dyDescent="0.25">
      <c r="B66" s="205"/>
      <c r="C66" s="322" t="s">
        <v>1267</v>
      </c>
      <c r="D66" s="838" t="s">
        <v>1837</v>
      </c>
      <c r="E66" s="839"/>
      <c r="F66" s="839"/>
      <c r="G66" s="839"/>
      <c r="H66" s="845"/>
      <c r="I66" s="827"/>
      <c r="J66" s="856"/>
      <c r="K66" s="856"/>
      <c r="L66" s="856"/>
      <c r="M66" s="828"/>
      <c r="N66" s="857"/>
      <c r="O66" s="856"/>
      <c r="P66" s="856"/>
      <c r="Q66" s="856"/>
      <c r="R66" s="858"/>
      <c r="S66" s="827"/>
      <c r="T66" s="828"/>
      <c r="U66" s="833"/>
      <c r="V66" s="834"/>
      <c r="W66" s="206"/>
      <c r="Y66" s="29" t="e">
        <f>+VLOOKUP($I$66,Listas!$BE$2:$BF$5,2)</f>
        <v>#N/A</v>
      </c>
    </row>
    <row r="67" spans="1:27" ht="5.0999999999999996" customHeight="1" thickBot="1" x14ac:dyDescent="0.25">
      <c r="B67" s="205"/>
      <c r="C67" s="2"/>
      <c r="D67" s="2"/>
      <c r="E67" s="2"/>
      <c r="F67" s="2"/>
      <c r="G67" s="2"/>
      <c r="H67" s="2"/>
      <c r="I67" s="2"/>
      <c r="J67" s="2"/>
      <c r="K67" s="10"/>
      <c r="L67" s="2"/>
      <c r="M67" s="2"/>
      <c r="N67" s="2"/>
      <c r="O67" s="2"/>
      <c r="P67" s="2"/>
      <c r="Q67" s="2"/>
      <c r="R67" s="2"/>
      <c r="S67" s="2"/>
      <c r="T67" s="2"/>
      <c r="U67" s="2"/>
      <c r="V67" s="2"/>
      <c r="W67" s="206"/>
    </row>
    <row r="68" spans="1:27" ht="13.5" thickBot="1" x14ac:dyDescent="0.25">
      <c r="B68" s="205"/>
      <c r="C68" s="835" t="s">
        <v>1818</v>
      </c>
      <c r="D68" s="836"/>
      <c r="E68" s="836"/>
      <c r="F68" s="836"/>
      <c r="G68" s="836"/>
      <c r="H68" s="836"/>
      <c r="I68" s="836"/>
      <c r="J68" s="837"/>
      <c r="K68" s="2"/>
      <c r="L68" s="2"/>
      <c r="M68" s="2"/>
      <c r="N68" s="2"/>
      <c r="O68" s="2"/>
      <c r="P68" s="2"/>
      <c r="Q68" s="2"/>
      <c r="R68" s="2"/>
      <c r="S68" s="2"/>
      <c r="T68" s="2"/>
      <c r="U68" s="2"/>
      <c r="V68" s="2"/>
      <c r="W68" s="206"/>
    </row>
    <row r="69" spans="1:27" ht="5.0999999999999996" customHeight="1" thickBot="1" x14ac:dyDescent="0.25">
      <c r="B69" s="205"/>
      <c r="C69" s="2"/>
      <c r="D69" s="2"/>
      <c r="E69" s="2"/>
      <c r="F69" s="2"/>
      <c r="G69" s="2"/>
      <c r="H69" s="2"/>
      <c r="I69" s="2"/>
      <c r="J69" s="2"/>
      <c r="K69" s="2"/>
      <c r="L69" s="2"/>
      <c r="M69" s="2"/>
      <c r="N69" s="2"/>
      <c r="O69" s="2"/>
      <c r="P69" s="2"/>
      <c r="Q69" s="2"/>
      <c r="R69" s="2"/>
      <c r="S69" s="2"/>
      <c r="T69" s="2"/>
      <c r="U69" s="2"/>
      <c r="V69" s="2"/>
      <c r="W69" s="206"/>
    </row>
    <row r="70" spans="1:27" s="9" customFormat="1" ht="15" customHeight="1" thickBot="1" x14ac:dyDescent="0.3">
      <c r="A70" s="12"/>
      <c r="B70" s="241"/>
      <c r="C70" s="967" t="s">
        <v>18</v>
      </c>
      <c r="D70" s="968"/>
      <c r="E70" s="968"/>
      <c r="F70" s="968"/>
      <c r="G70" s="968"/>
      <c r="H70" s="969"/>
      <c r="I70" s="850" t="s">
        <v>1371</v>
      </c>
      <c r="J70" s="851"/>
      <c r="K70" s="851"/>
      <c r="L70" s="851"/>
      <c r="M70" s="830"/>
      <c r="N70" s="850" t="s">
        <v>63</v>
      </c>
      <c r="O70" s="851"/>
      <c r="P70" s="851"/>
      <c r="Q70" s="851"/>
      <c r="R70" s="830"/>
      <c r="S70" s="850" t="s">
        <v>1247</v>
      </c>
      <c r="T70" s="830"/>
      <c r="U70" s="850" t="s">
        <v>1251</v>
      </c>
      <c r="V70" s="830"/>
      <c r="W70" s="242"/>
      <c r="X70" s="12"/>
      <c r="Y70" s="132"/>
    </row>
    <row r="71" spans="1:27" s="9" customFormat="1" ht="13.5" thickBot="1" x14ac:dyDescent="0.3">
      <c r="A71" s="12"/>
      <c r="B71" s="241"/>
      <c r="C71" s="326" t="s">
        <v>1246</v>
      </c>
      <c r="D71" s="841" t="s">
        <v>1252</v>
      </c>
      <c r="E71" s="842"/>
      <c r="F71" s="842"/>
      <c r="G71" s="842"/>
      <c r="H71" s="849"/>
      <c r="I71" s="852"/>
      <c r="J71" s="853"/>
      <c r="K71" s="853"/>
      <c r="L71" s="853"/>
      <c r="M71" s="832"/>
      <c r="N71" s="852"/>
      <c r="O71" s="853"/>
      <c r="P71" s="853"/>
      <c r="Q71" s="853"/>
      <c r="R71" s="832"/>
      <c r="S71" s="852"/>
      <c r="T71" s="832"/>
      <c r="U71" s="852"/>
      <c r="V71" s="832"/>
      <c r="W71" s="242"/>
      <c r="X71" s="12"/>
      <c r="Y71" s="132"/>
    </row>
    <row r="72" spans="1:27" ht="5.0999999999999996" customHeight="1" thickBot="1" x14ac:dyDescent="0.25">
      <c r="B72" s="205"/>
      <c r="C72" s="203"/>
      <c r="D72" s="2"/>
      <c r="E72" s="2"/>
      <c r="F72" s="2"/>
      <c r="G72" s="2"/>
      <c r="H72" s="2"/>
      <c r="I72" s="2"/>
      <c r="J72" s="2"/>
      <c r="K72" s="10"/>
      <c r="L72" s="2"/>
      <c r="M72" s="2"/>
      <c r="N72" s="2"/>
      <c r="O72" s="2"/>
      <c r="P72" s="2"/>
      <c r="Q72" s="2"/>
      <c r="R72" s="2"/>
      <c r="S72" s="2"/>
      <c r="T72" s="2"/>
      <c r="U72" s="2"/>
      <c r="V72" s="2"/>
      <c r="W72" s="206"/>
    </row>
    <row r="73" spans="1:27" ht="45" customHeight="1" thickBot="1" x14ac:dyDescent="0.25">
      <c r="B73" s="205"/>
      <c r="C73" s="322" t="s">
        <v>1268</v>
      </c>
      <c r="D73" s="838" t="s">
        <v>1856</v>
      </c>
      <c r="E73" s="839"/>
      <c r="F73" s="839"/>
      <c r="G73" s="839"/>
      <c r="H73" s="845"/>
      <c r="I73" s="827"/>
      <c r="J73" s="856"/>
      <c r="K73" s="856"/>
      <c r="L73" s="856"/>
      <c r="M73" s="828"/>
      <c r="N73" s="827"/>
      <c r="O73" s="856"/>
      <c r="P73" s="856"/>
      <c r="Q73" s="856"/>
      <c r="R73" s="828"/>
      <c r="S73" s="827"/>
      <c r="T73" s="828"/>
      <c r="U73" s="952"/>
      <c r="V73" s="834"/>
      <c r="W73" s="206"/>
      <c r="Y73" s="29" t="e">
        <f>+VLOOKUP($I$73,Listas!BG2:$BH$5,2)</f>
        <v>#N/A</v>
      </c>
      <c r="AA73" s="29" t="e">
        <f>+(Y73+Y75+Y77+Y79)/4</f>
        <v>#N/A</v>
      </c>
    </row>
    <row r="74" spans="1:27" ht="5.0999999999999996" customHeight="1" thickBot="1" x14ac:dyDescent="0.25">
      <c r="B74" s="205"/>
      <c r="C74" s="2"/>
      <c r="D74" s="2"/>
      <c r="E74" s="2"/>
      <c r="F74" s="2"/>
      <c r="G74" s="2"/>
      <c r="H74" s="2"/>
      <c r="I74" s="2"/>
      <c r="J74" s="2"/>
      <c r="K74" s="10"/>
      <c r="L74" s="2"/>
      <c r="M74" s="2"/>
      <c r="N74" s="2"/>
      <c r="O74" s="2"/>
      <c r="P74" s="2"/>
      <c r="Q74" s="2"/>
      <c r="R74" s="2"/>
      <c r="S74" s="2"/>
      <c r="T74" s="2"/>
      <c r="U74" s="2"/>
      <c r="V74" s="2"/>
      <c r="W74" s="206"/>
    </row>
    <row r="75" spans="1:27" ht="54" customHeight="1" thickBot="1" x14ac:dyDescent="0.25">
      <c r="B75" s="205"/>
      <c r="C75" s="322" t="s">
        <v>1269</v>
      </c>
      <c r="D75" s="838" t="s">
        <v>1846</v>
      </c>
      <c r="E75" s="839"/>
      <c r="F75" s="839"/>
      <c r="G75" s="839"/>
      <c r="H75" s="845"/>
      <c r="I75" s="827"/>
      <c r="J75" s="856"/>
      <c r="K75" s="856"/>
      <c r="L75" s="856"/>
      <c r="M75" s="828"/>
      <c r="N75" s="827"/>
      <c r="O75" s="856"/>
      <c r="P75" s="856"/>
      <c r="Q75" s="856"/>
      <c r="R75" s="828"/>
      <c r="S75" s="827"/>
      <c r="T75" s="828"/>
      <c r="U75" s="952"/>
      <c r="V75" s="834"/>
      <c r="W75" s="206"/>
      <c r="Y75" s="29" t="e">
        <f>+VLOOKUP($I$75,Listas!$BI$2:$BJ$4,2)</f>
        <v>#N/A</v>
      </c>
    </row>
    <row r="76" spans="1:27" ht="5.0999999999999996" customHeight="1" thickBot="1" x14ac:dyDescent="0.25">
      <c r="B76" s="205"/>
      <c r="C76" s="2"/>
      <c r="D76" s="2"/>
      <c r="E76" s="2"/>
      <c r="F76" s="2"/>
      <c r="G76" s="2"/>
      <c r="H76" s="2"/>
      <c r="I76" s="2"/>
      <c r="J76" s="2"/>
      <c r="K76" s="10"/>
      <c r="L76" s="2"/>
      <c r="M76" s="2"/>
      <c r="N76" s="2"/>
      <c r="O76" s="2"/>
      <c r="P76" s="2"/>
      <c r="Q76" s="2"/>
      <c r="R76" s="2"/>
      <c r="S76" s="2"/>
      <c r="T76" s="2"/>
      <c r="U76" s="2"/>
      <c r="V76" s="2"/>
      <c r="W76" s="206"/>
    </row>
    <row r="77" spans="1:27" ht="54" customHeight="1" thickBot="1" x14ac:dyDescent="0.25">
      <c r="B77" s="205"/>
      <c r="C77" s="322" t="s">
        <v>1850</v>
      </c>
      <c r="D77" s="838" t="s">
        <v>1851</v>
      </c>
      <c r="E77" s="839"/>
      <c r="F77" s="839"/>
      <c r="G77" s="839"/>
      <c r="H77" s="845"/>
      <c r="I77" s="827"/>
      <c r="J77" s="856"/>
      <c r="K77" s="856"/>
      <c r="L77" s="856"/>
      <c r="M77" s="828"/>
      <c r="N77" s="827"/>
      <c r="O77" s="856"/>
      <c r="P77" s="856"/>
      <c r="Q77" s="856"/>
      <c r="R77" s="828"/>
      <c r="S77" s="827"/>
      <c r="T77" s="828"/>
      <c r="U77" s="833"/>
      <c r="V77" s="834"/>
      <c r="W77" s="206"/>
      <c r="Y77" s="29" t="e">
        <f>+VLOOKUP($I$77,Listas!$BK$2:$BL$4,2)</f>
        <v>#N/A</v>
      </c>
    </row>
    <row r="78" spans="1:27" ht="5.0999999999999996" customHeight="1" thickBot="1" x14ac:dyDescent="0.25">
      <c r="B78" s="205"/>
      <c r="C78" s="2"/>
      <c r="D78" s="2"/>
      <c r="E78" s="2"/>
      <c r="F78" s="2"/>
      <c r="G78" s="2"/>
      <c r="H78" s="2"/>
      <c r="I78" s="2"/>
      <c r="J78" s="2"/>
      <c r="K78" s="10"/>
      <c r="L78" s="2"/>
      <c r="M78" s="2"/>
      <c r="N78" s="2"/>
      <c r="O78" s="2"/>
      <c r="P78" s="2"/>
      <c r="Q78" s="2"/>
      <c r="R78" s="2"/>
      <c r="S78" s="2"/>
      <c r="T78" s="2"/>
      <c r="U78" s="2"/>
      <c r="V78" s="2"/>
      <c r="W78" s="206"/>
    </row>
    <row r="79" spans="1:27" ht="54" customHeight="1" thickBot="1" x14ac:dyDescent="0.25">
      <c r="B79" s="205"/>
      <c r="C79" s="322" t="s">
        <v>1855</v>
      </c>
      <c r="D79" s="838" t="s">
        <v>1857</v>
      </c>
      <c r="E79" s="839"/>
      <c r="F79" s="839"/>
      <c r="G79" s="839"/>
      <c r="H79" s="840"/>
      <c r="I79" s="857"/>
      <c r="J79" s="856"/>
      <c r="K79" s="856"/>
      <c r="L79" s="856"/>
      <c r="M79" s="858"/>
      <c r="N79" s="827"/>
      <c r="O79" s="856"/>
      <c r="P79" s="856"/>
      <c r="Q79" s="856"/>
      <c r="R79" s="828"/>
      <c r="S79" s="827"/>
      <c r="T79" s="828"/>
      <c r="U79" s="833"/>
      <c r="V79" s="834"/>
      <c r="W79" s="206"/>
      <c r="Y79" s="29" t="e">
        <f>+VLOOKUP($I$79,Listas!$BM$2:$BN$5,2)</f>
        <v>#N/A</v>
      </c>
    </row>
    <row r="80" spans="1:27" ht="5.0999999999999996" customHeight="1" thickBot="1" x14ac:dyDescent="0.25">
      <c r="B80" s="243"/>
      <c r="C80" s="255"/>
      <c r="D80" s="256"/>
      <c r="E80" s="256"/>
      <c r="F80" s="256"/>
      <c r="G80" s="256"/>
      <c r="H80" s="256"/>
      <c r="I80" s="256"/>
      <c r="J80" s="256"/>
      <c r="K80" s="256"/>
      <c r="L80" s="256"/>
      <c r="M80" s="256"/>
      <c r="N80" s="257"/>
      <c r="O80" s="257"/>
      <c r="P80" s="257"/>
      <c r="Q80" s="257"/>
      <c r="R80" s="257"/>
      <c r="S80" s="256"/>
      <c r="T80" s="256"/>
      <c r="U80" s="258"/>
      <c r="V80" s="258"/>
      <c r="W80" s="245"/>
    </row>
    <row r="81" spans="1:42" ht="5.0999999999999996" customHeight="1" thickBot="1" x14ac:dyDescent="0.25">
      <c r="A81" s="2"/>
      <c r="B81" s="2"/>
      <c r="C81" s="2"/>
      <c r="D81" s="3"/>
      <c r="E81" s="3"/>
      <c r="F81" s="3"/>
      <c r="G81" s="3"/>
      <c r="H81" s="3"/>
      <c r="I81" s="145"/>
      <c r="J81" s="3"/>
      <c r="K81" s="3"/>
      <c r="L81" s="3"/>
      <c r="M81" s="3"/>
      <c r="N81" s="145"/>
      <c r="O81" s="145"/>
      <c r="P81" s="145"/>
      <c r="Q81" s="3"/>
      <c r="R81" s="3"/>
      <c r="S81" s="3"/>
      <c r="T81" s="3"/>
      <c r="U81" s="145"/>
      <c r="V81" s="145"/>
      <c r="W81" s="2"/>
      <c r="X81" s="2"/>
    </row>
    <row r="82" spans="1:42" ht="5.0999999999999996" customHeight="1" thickBot="1" x14ac:dyDescent="0.25">
      <c r="B82" s="202"/>
      <c r="C82" s="203"/>
      <c r="D82" s="203"/>
      <c r="E82" s="203"/>
      <c r="F82" s="203"/>
      <c r="G82" s="203"/>
      <c r="H82" s="203"/>
      <c r="I82" s="203"/>
      <c r="J82" s="203"/>
      <c r="K82" s="203"/>
      <c r="L82" s="203"/>
      <c r="M82" s="203"/>
      <c r="N82" s="203"/>
      <c r="O82" s="203"/>
      <c r="P82" s="203"/>
      <c r="Q82" s="203"/>
      <c r="R82" s="203"/>
      <c r="S82" s="203"/>
      <c r="T82" s="203"/>
      <c r="U82" s="203"/>
      <c r="V82" s="203"/>
      <c r="W82" s="204"/>
    </row>
    <row r="83" spans="1:42" ht="13.5" thickBot="1" x14ac:dyDescent="0.25">
      <c r="B83" s="205"/>
      <c r="C83" s="953" t="s">
        <v>1862</v>
      </c>
      <c r="D83" s="954"/>
      <c r="E83" s="954"/>
      <c r="F83" s="954"/>
      <c r="G83" s="954"/>
      <c r="H83" s="954"/>
      <c r="I83" s="954"/>
      <c r="J83" s="955"/>
      <c r="K83" s="2"/>
      <c r="L83" s="2"/>
      <c r="M83" s="2"/>
      <c r="N83" s="2"/>
      <c r="O83" s="2"/>
      <c r="P83" s="2"/>
      <c r="Q83" s="2"/>
      <c r="R83" s="2"/>
      <c r="S83" s="2"/>
      <c r="T83" s="2"/>
      <c r="U83" s="2"/>
      <c r="V83" s="2"/>
      <c r="W83" s="206"/>
    </row>
    <row r="84" spans="1:42" ht="5.0999999999999996" customHeight="1" thickBot="1" x14ac:dyDescent="0.25">
      <c r="B84" s="205"/>
      <c r="C84" s="2"/>
      <c r="D84" s="2"/>
      <c r="E84" s="2"/>
      <c r="F84" s="2"/>
      <c r="G84" s="2"/>
      <c r="H84" s="2"/>
      <c r="I84" s="2"/>
      <c r="J84" s="2"/>
      <c r="K84" s="2"/>
      <c r="L84" s="2"/>
      <c r="M84" s="2"/>
      <c r="N84" s="2"/>
      <c r="O84" s="2"/>
      <c r="P84" s="2"/>
      <c r="Q84" s="2"/>
      <c r="R84" s="2"/>
      <c r="S84" s="2"/>
      <c r="T84" s="2"/>
      <c r="U84" s="2"/>
      <c r="V84" s="2"/>
      <c r="W84" s="206"/>
    </row>
    <row r="85" spans="1:42" ht="15" customHeight="1" thickBot="1" x14ac:dyDescent="0.25">
      <c r="B85" s="205"/>
      <c r="C85" s="890" t="s">
        <v>1863</v>
      </c>
      <c r="D85" s="891"/>
      <c r="E85" s="891"/>
      <c r="F85" s="891"/>
      <c r="G85" s="891"/>
      <c r="H85" s="891"/>
      <c r="I85" s="891"/>
      <c r="J85" s="892"/>
      <c r="K85" s="964" t="e">
        <f ca="1">+IF(AB85&lt;=33%,"Bajo",IF(AND(AB85&gt;=33.1%,AB85&lt;=66%),"Medio",IF(AND(AB85&gt;=66.1%),"Alto")))</f>
        <v>#REF!</v>
      </c>
      <c r="L85" s="965"/>
      <c r="M85" s="965"/>
      <c r="N85" s="966"/>
      <c r="O85" s="2"/>
      <c r="P85" s="2"/>
      <c r="Q85" s="2"/>
      <c r="R85" s="2"/>
      <c r="S85" s="2"/>
      <c r="T85" s="2"/>
      <c r="U85" s="2"/>
      <c r="V85" s="2"/>
      <c r="W85" s="206"/>
      <c r="Y85" s="29" t="e">
        <f ca="1">+('2.2. Requisitos mínimos'!AA78+'2.3. Caracterización'!AS109+Y90+Y92)</f>
        <v>#REF!</v>
      </c>
      <c r="Z85" s="2">
        <v>2.5</v>
      </c>
      <c r="AA85" s="2" t="e">
        <f ca="1">+IF(Y85&lt;=33%,"Bajo",IF(AND(Y85&gt;=33.1%,Y85&lt;=66%),"Medio",IF(AND(Y85&gt;=66.1%),"Alto")))</f>
        <v>#REF!</v>
      </c>
      <c r="AB85" s="10" t="e">
        <f ca="1">+Y85/Z85</f>
        <v>#REF!</v>
      </c>
    </row>
    <row r="86" spans="1:42" ht="5.0999999999999996" customHeight="1" thickBot="1" x14ac:dyDescent="0.25">
      <c r="B86" s="205"/>
      <c r="C86" s="2"/>
      <c r="D86" s="2"/>
      <c r="E86" s="2"/>
      <c r="F86" s="2"/>
      <c r="G86" s="2"/>
      <c r="H86" s="2"/>
      <c r="I86" s="2"/>
      <c r="J86" s="2"/>
      <c r="K86" s="10"/>
      <c r="L86" s="2"/>
      <c r="M86" s="2"/>
      <c r="N86" s="2"/>
      <c r="O86" s="2"/>
      <c r="P86" s="2"/>
      <c r="Q86" s="2"/>
      <c r="R86" s="2"/>
      <c r="S86" s="2"/>
      <c r="T86" s="2"/>
      <c r="U86" s="2"/>
      <c r="V86" s="2"/>
      <c r="W86" s="206"/>
    </row>
    <row r="87" spans="1:42" s="9" customFormat="1" ht="15" customHeight="1" thickBot="1" x14ac:dyDescent="0.3">
      <c r="A87" s="12"/>
      <c r="B87" s="241"/>
      <c r="C87" s="967" t="s">
        <v>18</v>
      </c>
      <c r="D87" s="968"/>
      <c r="E87" s="968"/>
      <c r="F87" s="968"/>
      <c r="G87" s="968"/>
      <c r="H87" s="969"/>
      <c r="I87" s="850" t="s">
        <v>1371</v>
      </c>
      <c r="J87" s="851"/>
      <c r="K87" s="851"/>
      <c r="L87" s="851"/>
      <c r="M87" s="830"/>
      <c r="N87" s="850" t="s">
        <v>63</v>
      </c>
      <c r="O87" s="851"/>
      <c r="P87" s="851"/>
      <c r="Q87" s="851"/>
      <c r="R87" s="830"/>
      <c r="S87" s="850" t="s">
        <v>1247</v>
      </c>
      <c r="T87" s="830"/>
      <c r="U87" s="850" t="s">
        <v>1251</v>
      </c>
      <c r="V87" s="830"/>
      <c r="W87" s="242"/>
      <c r="X87" s="12"/>
      <c r="Y87" s="132"/>
    </row>
    <row r="88" spans="1:42" s="9" customFormat="1" ht="13.5" thickBot="1" x14ac:dyDescent="0.3">
      <c r="A88" s="12"/>
      <c r="B88" s="241"/>
      <c r="C88" s="326" t="s">
        <v>1246</v>
      </c>
      <c r="D88" s="841" t="s">
        <v>1252</v>
      </c>
      <c r="E88" s="842"/>
      <c r="F88" s="842"/>
      <c r="G88" s="842"/>
      <c r="H88" s="849"/>
      <c r="I88" s="852"/>
      <c r="J88" s="853"/>
      <c r="K88" s="853"/>
      <c r="L88" s="853"/>
      <c r="M88" s="832"/>
      <c r="N88" s="852"/>
      <c r="O88" s="853"/>
      <c r="P88" s="853"/>
      <c r="Q88" s="853"/>
      <c r="R88" s="832"/>
      <c r="S88" s="852"/>
      <c r="T88" s="832"/>
      <c r="U88" s="852"/>
      <c r="V88" s="832"/>
      <c r="W88" s="242"/>
      <c r="X88" s="12"/>
      <c r="Y88" s="132"/>
    </row>
    <row r="89" spans="1:42" ht="5.0999999999999996" customHeight="1" thickBot="1" x14ac:dyDescent="0.25">
      <c r="B89" s="205"/>
      <c r="C89" s="2"/>
      <c r="D89" s="2"/>
      <c r="E89" s="2"/>
      <c r="F89" s="2"/>
      <c r="G89" s="2"/>
      <c r="H89" s="2"/>
      <c r="I89" s="2"/>
      <c r="J89" s="2"/>
      <c r="K89" s="10"/>
      <c r="L89" s="2"/>
      <c r="M89" s="2"/>
      <c r="N89" s="2"/>
      <c r="O89" s="2"/>
      <c r="P89" s="2"/>
      <c r="Q89" s="2"/>
      <c r="R89" s="2"/>
      <c r="S89" s="2"/>
      <c r="T89" s="2"/>
      <c r="U89" s="2"/>
      <c r="V89" s="2"/>
      <c r="W89" s="206"/>
    </row>
    <row r="90" spans="1:42" ht="45" customHeight="1" thickBot="1" x14ac:dyDescent="0.25">
      <c r="B90" s="205"/>
      <c r="C90" s="322" t="s">
        <v>1864</v>
      </c>
      <c r="D90" s="838" t="s">
        <v>1732</v>
      </c>
      <c r="E90" s="839"/>
      <c r="F90" s="839"/>
      <c r="G90" s="839"/>
      <c r="H90" s="845"/>
      <c r="I90" s="358"/>
      <c r="J90" s="359"/>
      <c r="K90" s="359"/>
      <c r="L90" s="359"/>
      <c r="M90" s="360"/>
      <c r="N90" s="956"/>
      <c r="O90" s="957"/>
      <c r="P90" s="957"/>
      <c r="Q90" s="957"/>
      <c r="R90" s="958"/>
      <c r="S90" s="857"/>
      <c r="T90" s="858"/>
      <c r="U90" s="833"/>
      <c r="V90" s="834"/>
      <c r="W90" s="206"/>
      <c r="Y90" s="29" t="e">
        <f ca="1">VLOOKUP(I90,INDIRECT("Punt"&amp;LEFT('2.2. Requisitos mínimos'!J22,5)),2)</f>
        <v>#REF!</v>
      </c>
    </row>
    <row r="91" spans="1:42" ht="5.0999999999999996" customHeight="1" thickBot="1" x14ac:dyDescent="0.25">
      <c r="B91" s="205"/>
      <c r="C91" s="2"/>
      <c r="D91" s="2"/>
      <c r="E91" s="2"/>
      <c r="F91" s="2"/>
      <c r="G91" s="2"/>
      <c r="H91" s="2"/>
      <c r="I91" s="2"/>
      <c r="J91" s="2"/>
      <c r="K91" s="2"/>
      <c r="L91" s="2"/>
      <c r="M91" s="2"/>
      <c r="N91" s="2"/>
      <c r="O91" s="2"/>
      <c r="P91" s="2"/>
      <c r="Q91" s="2"/>
      <c r="R91" s="2"/>
      <c r="S91" s="2"/>
      <c r="T91" s="2"/>
      <c r="U91" s="2"/>
      <c r="V91" s="2"/>
      <c r="W91" s="206"/>
    </row>
    <row r="92" spans="1:42" ht="45" customHeight="1" thickBot="1" x14ac:dyDescent="0.25">
      <c r="B92" s="205"/>
      <c r="C92" s="322" t="s">
        <v>1865</v>
      </c>
      <c r="D92" s="838" t="e">
        <f>+VLOOKUP('2.2. Requisitos mínimos'!$J$22,Listas!$U$2:$AC$25,9)</f>
        <v>#N/A</v>
      </c>
      <c r="E92" s="839"/>
      <c r="F92" s="839"/>
      <c r="G92" s="839"/>
      <c r="H92" s="845"/>
      <c r="I92" s="827"/>
      <c r="J92" s="856"/>
      <c r="K92" s="856"/>
      <c r="L92" s="856"/>
      <c r="M92" s="828"/>
      <c r="N92" s="827"/>
      <c r="O92" s="856"/>
      <c r="P92" s="856"/>
      <c r="Q92" s="856"/>
      <c r="R92" s="828"/>
      <c r="S92" s="827"/>
      <c r="T92" s="828"/>
      <c r="U92" s="833"/>
      <c r="V92" s="834"/>
      <c r="W92" s="206"/>
      <c r="Y92" s="146" t="b">
        <f>IF(I92="SI","1",IF(I92="NO","0"))</f>
        <v>0</v>
      </c>
    </row>
    <row r="93" spans="1:42" ht="5.0999999999999996" customHeight="1" thickBot="1" x14ac:dyDescent="0.25">
      <c r="B93" s="243"/>
      <c r="C93" s="244"/>
      <c r="D93" s="244"/>
      <c r="E93" s="244"/>
      <c r="F93" s="244"/>
      <c r="G93" s="244"/>
      <c r="H93" s="244"/>
      <c r="I93" s="244"/>
      <c r="J93" s="244"/>
      <c r="K93" s="244"/>
      <c r="L93" s="244"/>
      <c r="M93" s="244"/>
      <c r="N93" s="244"/>
      <c r="O93" s="244"/>
      <c r="P93" s="244"/>
      <c r="Q93" s="244"/>
      <c r="R93" s="244"/>
      <c r="S93" s="244"/>
      <c r="T93" s="244"/>
      <c r="U93" s="244"/>
      <c r="V93" s="244"/>
      <c r="W93" s="245"/>
    </row>
    <row r="94" spans="1:42" s="8" customFormat="1" ht="5.0999999999999996" customHeight="1" thickBot="1" x14ac:dyDescent="0.3">
      <c r="Y94" s="133"/>
      <c r="AP94" s="32"/>
    </row>
    <row r="95" spans="1:42" ht="5.0999999999999996" customHeight="1" thickBot="1" x14ac:dyDescent="0.25">
      <c r="B95" s="202"/>
      <c r="C95" s="203"/>
      <c r="D95" s="203"/>
      <c r="E95" s="203"/>
      <c r="F95" s="203"/>
      <c r="G95" s="203"/>
      <c r="H95" s="203"/>
      <c r="I95" s="203"/>
      <c r="J95" s="203"/>
      <c r="K95" s="203"/>
      <c r="L95" s="203"/>
      <c r="M95" s="203"/>
      <c r="N95" s="203"/>
      <c r="O95" s="203"/>
      <c r="P95" s="203"/>
      <c r="Q95" s="203"/>
      <c r="R95" s="203"/>
      <c r="S95" s="203"/>
      <c r="T95" s="203"/>
      <c r="U95" s="203"/>
      <c r="V95" s="203"/>
      <c r="W95" s="204"/>
      <c r="X95" s="203"/>
      <c r="Y95" s="247"/>
      <c r="Z95" s="203"/>
      <c r="AA95" s="203"/>
      <c r="AB95" s="248"/>
    </row>
    <row r="96" spans="1:42" ht="13.5" thickBot="1" x14ac:dyDescent="0.25">
      <c r="B96" s="205"/>
      <c r="C96" s="835" t="s">
        <v>1867</v>
      </c>
      <c r="D96" s="836"/>
      <c r="E96" s="836"/>
      <c r="F96" s="836"/>
      <c r="G96" s="836"/>
      <c r="H96" s="836"/>
      <c r="I96" s="836"/>
      <c r="J96" s="837"/>
      <c r="K96" s="2"/>
      <c r="L96" s="2"/>
      <c r="M96" s="2"/>
      <c r="N96" s="2"/>
      <c r="O96" s="2"/>
      <c r="P96" s="2"/>
      <c r="Q96" s="2"/>
      <c r="R96" s="2"/>
      <c r="S96" s="2"/>
      <c r="T96" s="2"/>
      <c r="U96" s="2"/>
      <c r="V96" s="2"/>
      <c r="W96" s="206"/>
      <c r="X96" s="2"/>
      <c r="AB96" s="249"/>
    </row>
    <row r="97" spans="1:42" ht="5.0999999999999996" customHeight="1" thickBot="1" x14ac:dyDescent="0.25">
      <c r="B97" s="205"/>
      <c r="C97" s="2"/>
      <c r="D97" s="2"/>
      <c r="E97" s="2"/>
      <c r="F97" s="2"/>
      <c r="G97" s="2"/>
      <c r="H97" s="2"/>
      <c r="I97" s="2"/>
      <c r="J97" s="2"/>
      <c r="K97" s="10"/>
      <c r="L97" s="2"/>
      <c r="M97" s="2"/>
      <c r="N97" s="2"/>
      <c r="O97" s="2"/>
      <c r="P97" s="2"/>
      <c r="Q97" s="2"/>
      <c r="R97" s="2"/>
      <c r="S97" s="2"/>
      <c r="T97" s="2"/>
      <c r="U97" s="2"/>
      <c r="V97" s="2"/>
      <c r="W97" s="206"/>
      <c r="X97" s="2"/>
      <c r="AB97" s="249"/>
    </row>
    <row r="98" spans="1:42" s="9" customFormat="1" ht="15" customHeight="1" thickBot="1" x14ac:dyDescent="0.3">
      <c r="A98" s="12"/>
      <c r="B98" s="241"/>
      <c r="C98" s="841" t="s">
        <v>18</v>
      </c>
      <c r="D98" s="842"/>
      <c r="E98" s="842"/>
      <c r="F98" s="842"/>
      <c r="G98" s="842"/>
      <c r="H98" s="849"/>
      <c r="I98" s="850" t="s">
        <v>1371</v>
      </c>
      <c r="J98" s="851"/>
      <c r="K98" s="851"/>
      <c r="L98" s="851"/>
      <c r="M98" s="854"/>
      <c r="N98" s="850" t="s">
        <v>63</v>
      </c>
      <c r="O98" s="851"/>
      <c r="P98" s="851"/>
      <c r="Q98" s="851"/>
      <c r="R98" s="830"/>
      <c r="S98" s="850" t="s">
        <v>1247</v>
      </c>
      <c r="T98" s="830"/>
      <c r="U98" s="829" t="s">
        <v>1251</v>
      </c>
      <c r="V98" s="830"/>
      <c r="W98" s="242"/>
      <c r="Y98" s="132"/>
      <c r="AB98" s="242"/>
    </row>
    <row r="99" spans="1:42" s="9" customFormat="1" ht="13.5" thickBot="1" x14ac:dyDescent="0.3">
      <c r="A99" s="12"/>
      <c r="B99" s="241"/>
      <c r="C99" s="325" t="s">
        <v>1246</v>
      </c>
      <c r="D99" s="841" t="s">
        <v>1252</v>
      </c>
      <c r="E99" s="842"/>
      <c r="F99" s="842"/>
      <c r="G99" s="842"/>
      <c r="H99" s="849"/>
      <c r="I99" s="852"/>
      <c r="J99" s="853"/>
      <c r="K99" s="853"/>
      <c r="L99" s="853"/>
      <c r="M99" s="855"/>
      <c r="N99" s="852"/>
      <c r="O99" s="853"/>
      <c r="P99" s="853"/>
      <c r="Q99" s="853"/>
      <c r="R99" s="832"/>
      <c r="S99" s="852"/>
      <c r="T99" s="832"/>
      <c r="U99" s="831"/>
      <c r="V99" s="832"/>
      <c r="W99" s="242"/>
      <c r="Y99" s="132"/>
      <c r="AB99" s="242"/>
    </row>
    <row r="100" spans="1:42" ht="5.0999999999999996" customHeight="1" thickBot="1" x14ac:dyDescent="0.25">
      <c r="B100" s="205"/>
      <c r="C100" s="2"/>
      <c r="D100" s="2"/>
      <c r="E100" s="2"/>
      <c r="F100" s="2"/>
      <c r="G100" s="2"/>
      <c r="H100" s="2"/>
      <c r="I100" s="2"/>
      <c r="J100" s="2"/>
      <c r="K100" s="10"/>
      <c r="L100" s="2"/>
      <c r="M100" s="2"/>
      <c r="N100" s="2"/>
      <c r="O100" s="2"/>
      <c r="P100" s="2"/>
      <c r="Q100" s="2"/>
      <c r="R100" s="2"/>
      <c r="S100" s="2"/>
      <c r="T100" s="2"/>
      <c r="U100" s="2"/>
      <c r="V100" s="2"/>
      <c r="W100" s="206"/>
      <c r="X100" s="2"/>
      <c r="AB100" s="249"/>
    </row>
    <row r="101" spans="1:42" ht="45" customHeight="1" thickBot="1" x14ac:dyDescent="0.25">
      <c r="B101" s="205"/>
      <c r="C101" s="322" t="s">
        <v>1887</v>
      </c>
      <c r="D101" s="838" t="s">
        <v>1888</v>
      </c>
      <c r="E101" s="839"/>
      <c r="F101" s="839"/>
      <c r="G101" s="839"/>
      <c r="H101" s="840"/>
      <c r="I101" s="857"/>
      <c r="J101" s="856"/>
      <c r="K101" s="856"/>
      <c r="L101" s="856"/>
      <c r="M101" s="858"/>
      <c r="N101" s="827"/>
      <c r="O101" s="856"/>
      <c r="P101" s="856"/>
      <c r="Q101" s="856"/>
      <c r="R101" s="828"/>
      <c r="S101" s="827"/>
      <c r="T101" s="828"/>
      <c r="U101" s="952"/>
      <c r="V101" s="834"/>
      <c r="W101" s="206"/>
      <c r="X101" s="2"/>
      <c r="Y101" s="29" t="e">
        <f>+VLOOKUP($I$101,Listas!$BO$2:$BP$5,2)</f>
        <v>#N/A</v>
      </c>
      <c r="AB101" s="249"/>
    </row>
    <row r="102" spans="1:42" ht="5.0999999999999996" customHeight="1" thickBot="1" x14ac:dyDescent="0.25">
      <c r="B102" s="205"/>
      <c r="C102" s="2"/>
      <c r="D102" s="2"/>
      <c r="E102" s="2"/>
      <c r="F102" s="2"/>
      <c r="G102" s="2"/>
      <c r="H102" s="2"/>
      <c r="I102" s="2"/>
      <c r="J102" s="2"/>
      <c r="K102" s="2"/>
      <c r="L102" s="2"/>
      <c r="M102" s="2"/>
      <c r="N102" s="2"/>
      <c r="O102" s="2"/>
      <c r="P102" s="2"/>
      <c r="Q102" s="2"/>
      <c r="R102" s="2"/>
      <c r="S102" s="2"/>
      <c r="T102" s="2"/>
      <c r="U102" s="2"/>
      <c r="V102" s="2"/>
      <c r="W102" s="206"/>
      <c r="X102" s="2"/>
      <c r="AB102" s="249"/>
    </row>
    <row r="103" spans="1:42" ht="45" customHeight="1" thickBot="1" x14ac:dyDescent="0.25">
      <c r="B103" s="205"/>
      <c r="C103" s="322" t="s">
        <v>1893</v>
      </c>
      <c r="D103" s="838" t="s">
        <v>1894</v>
      </c>
      <c r="E103" s="839"/>
      <c r="F103" s="839"/>
      <c r="G103" s="839"/>
      <c r="H103" s="840"/>
      <c r="I103" s="857"/>
      <c r="J103" s="856"/>
      <c r="K103" s="856"/>
      <c r="L103" s="856"/>
      <c r="M103" s="858"/>
      <c r="N103" s="827"/>
      <c r="O103" s="856"/>
      <c r="P103" s="856"/>
      <c r="Q103" s="856"/>
      <c r="R103" s="828"/>
      <c r="S103" s="827"/>
      <c r="T103" s="828"/>
      <c r="U103" s="833"/>
      <c r="V103" s="834"/>
      <c r="W103" s="206"/>
      <c r="X103" s="2"/>
      <c r="Y103" s="29" t="e">
        <f>+VLOOKUP($I$103,Listas!$BQ$2:$BR$4,2)</f>
        <v>#N/A</v>
      </c>
      <c r="AB103" s="249"/>
    </row>
    <row r="104" spans="1:42" ht="5.0999999999999996" customHeight="1" thickBot="1" x14ac:dyDescent="0.25">
      <c r="B104" s="205"/>
      <c r="C104" s="2"/>
      <c r="D104" s="3"/>
      <c r="E104" s="3"/>
      <c r="F104" s="3"/>
      <c r="G104" s="3"/>
      <c r="H104" s="3"/>
      <c r="I104" s="3"/>
      <c r="J104" s="3"/>
      <c r="K104" s="3"/>
      <c r="L104" s="3"/>
      <c r="M104" s="3"/>
      <c r="N104" s="3"/>
      <c r="O104" s="3"/>
      <c r="P104" s="3"/>
      <c r="Q104" s="3"/>
      <c r="R104" s="3"/>
      <c r="S104" s="3"/>
      <c r="T104" s="3"/>
      <c r="U104" s="145"/>
      <c r="V104" s="145"/>
      <c r="W104" s="206"/>
      <c r="X104" s="2"/>
      <c r="AB104" s="249"/>
    </row>
    <row r="105" spans="1:42" ht="75" customHeight="1" thickBot="1" x14ac:dyDescent="0.25">
      <c r="B105" s="205"/>
      <c r="C105" s="322" t="s">
        <v>1910</v>
      </c>
      <c r="D105" s="838" t="s">
        <v>1912</v>
      </c>
      <c r="E105" s="839"/>
      <c r="F105" s="839"/>
      <c r="G105" s="839"/>
      <c r="H105" s="845"/>
      <c r="I105" s="827"/>
      <c r="J105" s="856"/>
      <c r="K105" s="856"/>
      <c r="L105" s="856"/>
      <c r="M105" s="828"/>
      <c r="N105" s="827"/>
      <c r="O105" s="856"/>
      <c r="P105" s="856"/>
      <c r="Q105" s="856"/>
      <c r="R105" s="828"/>
      <c r="S105" s="827"/>
      <c r="T105" s="828"/>
      <c r="U105" s="833"/>
      <c r="V105" s="834"/>
      <c r="W105" s="206"/>
      <c r="X105" s="2"/>
      <c r="Y105" s="29" t="e">
        <f>+VLOOKUP($I$105,Listas!$BS$2:$BT$5,2)</f>
        <v>#N/A</v>
      </c>
      <c r="AB105" s="249"/>
    </row>
    <row r="106" spans="1:42" ht="5.0999999999999996" customHeight="1" thickBot="1" x14ac:dyDescent="0.25">
      <c r="B106" s="205"/>
      <c r="C106" s="2"/>
      <c r="D106" s="2"/>
      <c r="E106" s="2"/>
      <c r="F106" s="2"/>
      <c r="G106" s="2"/>
      <c r="H106" s="2"/>
      <c r="I106" s="2"/>
      <c r="J106" s="2"/>
      <c r="K106" s="2"/>
      <c r="L106" s="2"/>
      <c r="M106" s="2"/>
      <c r="N106" s="2"/>
      <c r="O106" s="2"/>
      <c r="P106" s="2"/>
      <c r="Q106" s="2"/>
      <c r="R106" s="2"/>
      <c r="S106" s="2"/>
      <c r="T106" s="2"/>
      <c r="U106" s="2"/>
      <c r="V106" s="2"/>
      <c r="W106" s="206"/>
      <c r="X106" s="2"/>
      <c r="AB106" s="249"/>
    </row>
    <row r="107" spans="1:42" ht="45" customHeight="1" thickBot="1" x14ac:dyDescent="0.25">
      <c r="B107" s="205"/>
      <c r="C107" s="322" t="s">
        <v>1911</v>
      </c>
      <c r="D107" s="838" t="e">
        <f>+VLOOKUP('2.2. Requisitos mínimos'!$J$22,Listas!$U$2:$AD$25,10)</f>
        <v>#N/A</v>
      </c>
      <c r="E107" s="839"/>
      <c r="F107" s="839"/>
      <c r="G107" s="839"/>
      <c r="H107" s="840"/>
      <c r="I107" s="857"/>
      <c r="J107" s="856"/>
      <c r="K107" s="856"/>
      <c r="L107" s="856"/>
      <c r="M107" s="858"/>
      <c r="N107" s="827"/>
      <c r="O107" s="856"/>
      <c r="P107" s="856"/>
      <c r="Q107" s="856"/>
      <c r="R107" s="828"/>
      <c r="S107" s="827"/>
      <c r="T107" s="828"/>
      <c r="U107" s="833"/>
      <c r="V107" s="834"/>
      <c r="W107" s="206"/>
      <c r="X107" s="2"/>
      <c r="Y107" s="29" t="e">
        <f>+VLOOKUP($I$107,Listas!$DQ$1:$DR$3,2)</f>
        <v>#N/A</v>
      </c>
      <c r="AB107" s="249"/>
    </row>
    <row r="108" spans="1:42" ht="5.0999999999999996" customHeight="1" thickBot="1" x14ac:dyDescent="0.25">
      <c r="B108" s="243"/>
      <c r="C108" s="244"/>
      <c r="D108" s="244"/>
      <c r="E108" s="244"/>
      <c r="F108" s="244"/>
      <c r="G108" s="244"/>
      <c r="H108" s="244"/>
      <c r="I108" s="244"/>
      <c r="J108" s="244"/>
      <c r="K108" s="244"/>
      <c r="L108" s="244"/>
      <c r="M108" s="244"/>
      <c r="N108" s="244"/>
      <c r="O108" s="244"/>
      <c r="P108" s="244"/>
      <c r="Q108" s="244"/>
      <c r="R108" s="244"/>
      <c r="S108" s="244"/>
      <c r="T108" s="244"/>
      <c r="U108" s="244"/>
      <c r="V108" s="244"/>
      <c r="W108" s="250"/>
      <c r="X108" s="244"/>
      <c r="Y108" s="251"/>
      <c r="Z108" s="244"/>
      <c r="AA108" s="244"/>
      <c r="AB108" s="252"/>
    </row>
    <row r="109" spans="1:42" s="8" customFormat="1" ht="5.0999999999999996" customHeight="1" thickBot="1" x14ac:dyDescent="0.3">
      <c r="Y109" s="133"/>
      <c r="AP109" s="32"/>
    </row>
    <row r="110" spans="1:42" ht="5.0999999999999996" customHeight="1" thickBot="1" x14ac:dyDescent="0.25">
      <c r="B110" s="202"/>
      <c r="C110" s="203"/>
      <c r="D110" s="203"/>
      <c r="E110" s="203"/>
      <c r="F110" s="203"/>
      <c r="G110" s="203"/>
      <c r="H110" s="203"/>
      <c r="I110" s="203"/>
      <c r="J110" s="203"/>
      <c r="K110" s="203"/>
      <c r="L110" s="203"/>
      <c r="M110" s="203"/>
      <c r="N110" s="203"/>
      <c r="O110" s="203"/>
      <c r="P110" s="203"/>
      <c r="Q110" s="203"/>
      <c r="R110" s="203"/>
      <c r="S110" s="203"/>
      <c r="T110" s="203"/>
      <c r="U110" s="203"/>
      <c r="V110" s="203"/>
      <c r="W110" s="204"/>
    </row>
    <row r="111" spans="1:42" ht="13.5" thickBot="1" x14ac:dyDescent="0.25">
      <c r="B111" s="205"/>
      <c r="C111" s="835" t="s">
        <v>1868</v>
      </c>
      <c r="D111" s="836"/>
      <c r="E111" s="836"/>
      <c r="F111" s="836"/>
      <c r="G111" s="836"/>
      <c r="H111" s="836"/>
      <c r="I111" s="836"/>
      <c r="J111" s="837"/>
      <c r="K111" s="2"/>
      <c r="L111" s="2"/>
      <c r="M111" s="2"/>
      <c r="N111" s="2"/>
      <c r="O111" s="2"/>
      <c r="P111" s="2"/>
      <c r="Q111" s="2"/>
      <c r="R111" s="2"/>
      <c r="S111" s="2"/>
      <c r="T111" s="2"/>
      <c r="U111" s="2"/>
      <c r="V111" s="2"/>
      <c r="W111" s="206"/>
    </row>
    <row r="112" spans="1:42" ht="5.0999999999999996" customHeight="1" thickBot="1" x14ac:dyDescent="0.25">
      <c r="B112" s="205"/>
      <c r="C112" s="2"/>
      <c r="D112" s="2"/>
      <c r="E112" s="2"/>
      <c r="F112" s="2"/>
      <c r="G112" s="2"/>
      <c r="H112" s="2"/>
      <c r="I112" s="2"/>
      <c r="J112" s="2"/>
      <c r="K112" s="10"/>
      <c r="L112" s="2"/>
      <c r="M112" s="2"/>
      <c r="N112" s="2"/>
      <c r="O112" s="2"/>
      <c r="P112" s="2"/>
      <c r="Q112" s="2"/>
      <c r="R112" s="2"/>
      <c r="S112" s="2"/>
      <c r="T112" s="2"/>
      <c r="U112" s="2"/>
      <c r="V112" s="2"/>
      <c r="W112" s="206"/>
    </row>
    <row r="113" spans="1:29" s="9" customFormat="1" ht="15" customHeight="1" thickBot="1" x14ac:dyDescent="0.3">
      <c r="A113" s="12"/>
      <c r="B113" s="241"/>
      <c r="C113" s="841" t="s">
        <v>18</v>
      </c>
      <c r="D113" s="842"/>
      <c r="E113" s="842"/>
      <c r="F113" s="842"/>
      <c r="G113" s="842"/>
      <c r="H113" s="849"/>
      <c r="I113" s="829" t="s">
        <v>1371</v>
      </c>
      <c r="J113" s="851"/>
      <c r="K113" s="851"/>
      <c r="L113" s="851"/>
      <c r="M113" s="854"/>
      <c r="N113" s="850" t="s">
        <v>63</v>
      </c>
      <c r="O113" s="851"/>
      <c r="P113" s="851"/>
      <c r="Q113" s="851"/>
      <c r="R113" s="830"/>
      <c r="S113" s="829" t="s">
        <v>1247</v>
      </c>
      <c r="T113" s="854"/>
      <c r="U113" s="850" t="s">
        <v>1251</v>
      </c>
      <c r="V113" s="830"/>
      <c r="W113" s="242"/>
      <c r="X113" s="12"/>
      <c r="Y113" s="132"/>
    </row>
    <row r="114" spans="1:29" s="9" customFormat="1" ht="13.5" thickBot="1" x14ac:dyDescent="0.3">
      <c r="A114" s="12"/>
      <c r="B114" s="241"/>
      <c r="C114" s="323" t="s">
        <v>1246</v>
      </c>
      <c r="D114" s="841" t="s">
        <v>1252</v>
      </c>
      <c r="E114" s="842"/>
      <c r="F114" s="842"/>
      <c r="G114" s="842"/>
      <c r="H114" s="849"/>
      <c r="I114" s="831"/>
      <c r="J114" s="853"/>
      <c r="K114" s="853"/>
      <c r="L114" s="853"/>
      <c r="M114" s="855"/>
      <c r="N114" s="852"/>
      <c r="O114" s="853"/>
      <c r="P114" s="853"/>
      <c r="Q114" s="853"/>
      <c r="R114" s="832"/>
      <c r="S114" s="831"/>
      <c r="T114" s="855"/>
      <c r="U114" s="852"/>
      <c r="V114" s="832"/>
      <c r="W114" s="242"/>
      <c r="X114" s="12"/>
      <c r="Y114" s="132"/>
    </row>
    <row r="115" spans="1:29" ht="5.0999999999999996" customHeight="1" thickBot="1" x14ac:dyDescent="0.25">
      <c r="B115" s="205"/>
      <c r="C115" s="2"/>
      <c r="D115" s="2"/>
      <c r="E115" s="2"/>
      <c r="F115" s="2"/>
      <c r="G115" s="2"/>
      <c r="H115" s="2"/>
      <c r="I115" s="2"/>
      <c r="J115" s="2"/>
      <c r="K115" s="10"/>
      <c r="L115" s="2"/>
      <c r="M115" s="2"/>
      <c r="N115" s="2"/>
      <c r="O115" s="2"/>
      <c r="P115" s="2"/>
      <c r="Q115" s="2"/>
      <c r="R115" s="2"/>
      <c r="S115" s="2"/>
      <c r="T115" s="2"/>
      <c r="U115" s="2"/>
      <c r="V115" s="2"/>
      <c r="W115" s="206"/>
    </row>
    <row r="116" spans="1:29" ht="30" customHeight="1" thickBot="1" x14ac:dyDescent="0.25">
      <c r="B116" s="205"/>
      <c r="C116" s="322" t="s">
        <v>1917</v>
      </c>
      <c r="D116" s="838" t="s">
        <v>1918</v>
      </c>
      <c r="E116" s="839"/>
      <c r="F116" s="839"/>
      <c r="G116" s="839"/>
      <c r="H116" s="840"/>
      <c r="I116" s="857"/>
      <c r="J116" s="856"/>
      <c r="K116" s="856"/>
      <c r="L116" s="856"/>
      <c r="M116" s="858"/>
      <c r="N116" s="827"/>
      <c r="O116" s="856"/>
      <c r="P116" s="856"/>
      <c r="Q116" s="856"/>
      <c r="R116" s="858"/>
      <c r="S116" s="827"/>
      <c r="T116" s="858"/>
      <c r="U116" s="833"/>
      <c r="V116" s="834"/>
      <c r="W116" s="206"/>
      <c r="Y116" s="29" t="e">
        <f>+VLOOKUP($I$116,Listas!$BU$2:$BV$4,2)</f>
        <v>#N/A</v>
      </c>
    </row>
    <row r="117" spans="1:29" ht="5.0999999999999996" customHeight="1" thickBot="1" x14ac:dyDescent="0.25">
      <c r="B117" s="205"/>
      <c r="C117" s="2"/>
      <c r="D117" s="2"/>
      <c r="E117" s="2"/>
      <c r="F117" s="2"/>
      <c r="G117" s="2"/>
      <c r="H117" s="2"/>
      <c r="I117" s="2"/>
      <c r="J117" s="2"/>
      <c r="K117" s="10"/>
      <c r="L117" s="2"/>
      <c r="M117" s="2"/>
      <c r="N117" s="2"/>
      <c r="O117" s="2"/>
      <c r="P117" s="2"/>
      <c r="Q117" s="2"/>
      <c r="R117" s="2"/>
      <c r="S117" s="2"/>
      <c r="T117" s="2"/>
      <c r="U117" s="2"/>
      <c r="V117" s="2"/>
      <c r="W117" s="206"/>
    </row>
    <row r="118" spans="1:29" ht="45" customHeight="1" thickBot="1" x14ac:dyDescent="0.25">
      <c r="B118" s="205"/>
      <c r="C118" s="322" t="s">
        <v>1922</v>
      </c>
      <c r="D118" s="838" t="s">
        <v>1923</v>
      </c>
      <c r="E118" s="839"/>
      <c r="F118" s="839"/>
      <c r="G118" s="839"/>
      <c r="H118" s="845"/>
      <c r="I118" s="827"/>
      <c r="J118" s="856"/>
      <c r="K118" s="856"/>
      <c r="L118" s="856"/>
      <c r="M118" s="828"/>
      <c r="N118" s="857"/>
      <c r="O118" s="856"/>
      <c r="P118" s="856"/>
      <c r="Q118" s="856"/>
      <c r="R118" s="828"/>
      <c r="S118" s="857"/>
      <c r="T118" s="858"/>
      <c r="U118" s="833"/>
      <c r="V118" s="834"/>
      <c r="W118" s="206"/>
      <c r="Y118" s="29" t="e">
        <f>+VLOOKUP($I$118,Listas!$BW$2:$BX$5,2)</f>
        <v>#N/A</v>
      </c>
    </row>
    <row r="119" spans="1:29" ht="5.0999999999999996" customHeight="1" thickBot="1" x14ac:dyDescent="0.25">
      <c r="B119" s="243"/>
      <c r="C119" s="244"/>
      <c r="D119" s="244"/>
      <c r="E119" s="244"/>
      <c r="F119" s="244"/>
      <c r="G119" s="244"/>
      <c r="H119" s="244"/>
      <c r="I119" s="244"/>
      <c r="J119" s="244"/>
      <c r="K119" s="244"/>
      <c r="L119" s="244"/>
      <c r="M119" s="244"/>
      <c r="N119" s="244"/>
      <c r="O119" s="244"/>
      <c r="P119" s="244"/>
      <c r="Q119" s="244"/>
      <c r="R119" s="244"/>
      <c r="S119" s="244"/>
      <c r="T119" s="244"/>
      <c r="U119" s="244"/>
      <c r="V119" s="244"/>
      <c r="W119" s="245"/>
    </row>
    <row r="120" spans="1:29" ht="5.0999999999999996" customHeight="1" thickBot="1" x14ac:dyDescent="0.25">
      <c r="B120" s="2"/>
      <c r="C120" s="2"/>
      <c r="D120" s="3"/>
      <c r="E120" s="3"/>
      <c r="F120" s="3"/>
      <c r="G120" s="3"/>
      <c r="H120" s="3"/>
      <c r="I120" s="3"/>
      <c r="J120" s="3"/>
      <c r="K120" s="3"/>
      <c r="L120" s="3"/>
      <c r="M120" s="3"/>
      <c r="N120" s="3"/>
      <c r="O120" s="3"/>
      <c r="P120" s="3"/>
      <c r="Q120" s="3"/>
      <c r="R120" s="3"/>
      <c r="S120" s="3"/>
      <c r="T120" s="3"/>
      <c r="U120" s="145"/>
      <c r="V120" s="145"/>
      <c r="W120" s="2"/>
    </row>
    <row r="121" spans="1:29" ht="5.0999999999999996" customHeight="1" thickBot="1" x14ac:dyDescent="0.25">
      <c r="B121" s="202"/>
      <c r="C121" s="203"/>
      <c r="D121" s="203"/>
      <c r="E121" s="203"/>
      <c r="F121" s="203"/>
      <c r="G121" s="203"/>
      <c r="H121" s="203"/>
      <c r="I121" s="203"/>
      <c r="J121" s="203"/>
      <c r="K121" s="203"/>
      <c r="L121" s="203"/>
      <c r="M121" s="203"/>
      <c r="N121" s="203"/>
      <c r="O121" s="203"/>
      <c r="P121" s="203"/>
      <c r="Q121" s="203"/>
      <c r="R121" s="203"/>
      <c r="S121" s="203"/>
      <c r="T121" s="203"/>
      <c r="U121" s="203"/>
      <c r="V121" s="203"/>
      <c r="W121" s="246"/>
      <c r="X121" s="203"/>
      <c r="Y121" s="247"/>
      <c r="Z121" s="203"/>
      <c r="AA121" s="203"/>
      <c r="AB121" s="248"/>
      <c r="AC121" s="261"/>
    </row>
    <row r="122" spans="1:29" ht="13.5" thickBot="1" x14ac:dyDescent="0.25">
      <c r="B122" s="205"/>
      <c r="C122" s="835" t="s">
        <v>1869</v>
      </c>
      <c r="D122" s="836"/>
      <c r="E122" s="836"/>
      <c r="F122" s="836"/>
      <c r="G122" s="836"/>
      <c r="H122" s="836"/>
      <c r="I122" s="836"/>
      <c r="J122" s="837"/>
      <c r="K122" s="2"/>
      <c r="L122" s="2"/>
      <c r="M122" s="2"/>
      <c r="N122" s="2"/>
      <c r="O122" s="2"/>
      <c r="P122" s="2"/>
      <c r="Q122" s="2"/>
      <c r="R122" s="2"/>
      <c r="S122" s="2"/>
      <c r="T122" s="2"/>
      <c r="U122" s="2"/>
      <c r="V122" s="2"/>
      <c r="W122" s="6"/>
      <c r="X122" s="2"/>
      <c r="AB122" s="249"/>
      <c r="AC122" s="261"/>
    </row>
    <row r="123" spans="1:29" ht="5.0999999999999996" customHeight="1" thickBot="1" x14ac:dyDescent="0.25">
      <c r="B123" s="205"/>
      <c r="C123" s="2"/>
      <c r="D123" s="2"/>
      <c r="E123" s="2"/>
      <c r="F123" s="2"/>
      <c r="G123" s="2"/>
      <c r="H123" s="2"/>
      <c r="I123" s="2"/>
      <c r="J123" s="2"/>
      <c r="K123" s="10"/>
      <c r="L123" s="2"/>
      <c r="M123" s="2"/>
      <c r="N123" s="2"/>
      <c r="O123" s="2"/>
      <c r="P123" s="2"/>
      <c r="Q123" s="2"/>
      <c r="R123" s="2"/>
      <c r="S123" s="2"/>
      <c r="T123" s="2"/>
      <c r="U123" s="2"/>
      <c r="V123" s="2"/>
      <c r="W123" s="6"/>
      <c r="X123" s="2"/>
      <c r="AB123" s="249"/>
      <c r="AC123" s="261"/>
    </row>
    <row r="124" spans="1:29" s="9" customFormat="1" ht="15" customHeight="1" thickBot="1" x14ac:dyDescent="0.3">
      <c r="A124" s="12"/>
      <c r="B124" s="241"/>
      <c r="C124" s="841" t="s">
        <v>18</v>
      </c>
      <c r="D124" s="842"/>
      <c r="E124" s="842"/>
      <c r="F124" s="842"/>
      <c r="G124" s="842"/>
      <c r="H124" s="849"/>
      <c r="I124" s="829" t="s">
        <v>1371</v>
      </c>
      <c r="J124" s="851"/>
      <c r="K124" s="851"/>
      <c r="L124" s="851"/>
      <c r="M124" s="854"/>
      <c r="N124" s="850" t="s">
        <v>63</v>
      </c>
      <c r="O124" s="851"/>
      <c r="P124" s="851"/>
      <c r="Q124" s="851"/>
      <c r="R124" s="830"/>
      <c r="S124" s="850" t="s">
        <v>1247</v>
      </c>
      <c r="T124" s="830"/>
      <c r="U124" s="850" t="s">
        <v>1251</v>
      </c>
      <c r="V124" s="830"/>
      <c r="W124" s="31"/>
      <c r="Y124" s="132"/>
      <c r="AB124" s="242"/>
      <c r="AC124" s="241"/>
    </row>
    <row r="125" spans="1:29" s="9" customFormat="1" ht="13.5" thickBot="1" x14ac:dyDescent="0.3">
      <c r="A125" s="12"/>
      <c r="B125" s="241"/>
      <c r="C125" s="323" t="s">
        <v>1246</v>
      </c>
      <c r="D125" s="841" t="s">
        <v>1252</v>
      </c>
      <c r="E125" s="842"/>
      <c r="F125" s="842"/>
      <c r="G125" s="842"/>
      <c r="H125" s="849"/>
      <c r="I125" s="831"/>
      <c r="J125" s="853"/>
      <c r="K125" s="853"/>
      <c r="L125" s="853"/>
      <c r="M125" s="855"/>
      <c r="N125" s="852"/>
      <c r="O125" s="853"/>
      <c r="P125" s="853"/>
      <c r="Q125" s="853"/>
      <c r="R125" s="832"/>
      <c r="S125" s="852"/>
      <c r="T125" s="832"/>
      <c r="U125" s="852"/>
      <c r="V125" s="832"/>
      <c r="W125" s="31"/>
      <c r="Y125" s="132"/>
      <c r="AB125" s="242"/>
      <c r="AC125" s="241"/>
    </row>
    <row r="126" spans="1:29" ht="5.0999999999999996" customHeight="1" thickBot="1" x14ac:dyDescent="0.25">
      <c r="B126" s="205"/>
      <c r="C126" s="2"/>
      <c r="D126" s="2"/>
      <c r="E126" s="2"/>
      <c r="F126" s="2"/>
      <c r="G126" s="2"/>
      <c r="H126" s="2"/>
      <c r="I126" s="2"/>
      <c r="J126" s="2"/>
      <c r="K126" s="10"/>
      <c r="L126" s="2"/>
      <c r="M126" s="2"/>
      <c r="N126" s="2"/>
      <c r="O126" s="2"/>
      <c r="P126" s="2"/>
      <c r="Q126" s="2"/>
      <c r="R126" s="2"/>
      <c r="S126" s="2"/>
      <c r="T126" s="2"/>
      <c r="U126" s="2"/>
      <c r="V126" s="2"/>
      <c r="W126" s="6"/>
      <c r="X126" s="2"/>
      <c r="AB126" s="249"/>
      <c r="AC126" s="261"/>
    </row>
    <row r="127" spans="1:29" ht="60" customHeight="1" thickBot="1" x14ac:dyDescent="0.25">
      <c r="B127" s="205"/>
      <c r="C127" s="322" t="s">
        <v>1932</v>
      </c>
      <c r="D127" s="838" t="s">
        <v>1270</v>
      </c>
      <c r="E127" s="839"/>
      <c r="F127" s="839"/>
      <c r="G127" s="839"/>
      <c r="H127" s="845"/>
      <c r="I127" s="827"/>
      <c r="J127" s="856"/>
      <c r="K127" s="856"/>
      <c r="L127" s="856"/>
      <c r="M127" s="828"/>
      <c r="N127" s="827"/>
      <c r="O127" s="856"/>
      <c r="P127" s="856"/>
      <c r="Q127" s="856"/>
      <c r="R127" s="828"/>
      <c r="S127" s="827"/>
      <c r="T127" s="828"/>
      <c r="U127" s="833"/>
      <c r="V127" s="834"/>
      <c r="W127" s="270"/>
      <c r="X127" s="2"/>
      <c r="Y127" s="29" t="e">
        <f>+VLOOKUP($I$127,Listas!$BY$2:$BZ$5,2)</f>
        <v>#N/A</v>
      </c>
      <c r="AB127" s="249"/>
    </row>
    <row r="128" spans="1:29" ht="5.0999999999999996" customHeight="1" thickBot="1" x14ac:dyDescent="0.25">
      <c r="B128" s="205"/>
      <c r="C128" s="2"/>
      <c r="D128" s="2"/>
      <c r="E128" s="2"/>
      <c r="F128" s="2"/>
      <c r="G128" s="2"/>
      <c r="H128" s="2"/>
      <c r="I128" s="2"/>
      <c r="J128" s="2"/>
      <c r="K128" s="2"/>
      <c r="L128" s="2"/>
      <c r="M128" s="2"/>
      <c r="N128" s="2"/>
      <c r="O128" s="2"/>
      <c r="P128" s="2"/>
      <c r="Q128" s="2"/>
      <c r="R128" s="2"/>
      <c r="S128" s="2"/>
      <c r="T128" s="2"/>
      <c r="U128" s="2"/>
      <c r="V128" s="2"/>
      <c r="W128" s="245"/>
      <c r="X128" s="2"/>
      <c r="AB128" s="249"/>
    </row>
    <row r="129" spans="1:29" ht="5.0999999999999996" customHeight="1" thickBot="1" x14ac:dyDescent="0.25">
      <c r="B129" s="276"/>
      <c r="C129" s="266"/>
      <c r="D129" s="267"/>
      <c r="E129" s="267"/>
      <c r="F129" s="267"/>
      <c r="G129" s="267"/>
      <c r="H129" s="267"/>
      <c r="I129" s="267"/>
      <c r="J129" s="267"/>
      <c r="K129" s="267"/>
      <c r="L129" s="267"/>
      <c r="M129" s="267"/>
      <c r="N129" s="267"/>
      <c r="O129" s="267"/>
      <c r="P129" s="267"/>
      <c r="Q129" s="267"/>
      <c r="R129" s="267"/>
      <c r="S129" s="267"/>
      <c r="T129" s="267"/>
      <c r="U129" s="268"/>
      <c r="V129" s="268"/>
      <c r="W129" s="271"/>
      <c r="X129" s="2"/>
    </row>
    <row r="130" spans="1:29" ht="5.0999999999999996" customHeight="1" thickBot="1" x14ac:dyDescent="0.25">
      <c r="B130" s="205"/>
      <c r="C130" s="2"/>
      <c r="D130" s="2"/>
      <c r="E130" s="2"/>
      <c r="F130" s="2"/>
      <c r="G130" s="2"/>
      <c r="H130" s="2"/>
      <c r="I130" s="2"/>
      <c r="J130" s="2"/>
      <c r="K130" s="2"/>
      <c r="L130" s="2"/>
      <c r="M130" s="2"/>
      <c r="N130" s="2"/>
      <c r="O130" s="2"/>
      <c r="P130" s="2"/>
      <c r="Q130" s="2"/>
      <c r="R130" s="2"/>
      <c r="S130" s="2"/>
      <c r="T130" s="2"/>
      <c r="U130" s="2"/>
      <c r="V130" s="2"/>
      <c r="W130" s="204"/>
      <c r="X130" s="2"/>
      <c r="AB130" s="249"/>
    </row>
    <row r="131" spans="1:29" ht="30" customHeight="1" thickBot="1" x14ac:dyDescent="0.25">
      <c r="B131" s="205"/>
      <c r="C131" s="835" t="s">
        <v>2208</v>
      </c>
      <c r="D131" s="836"/>
      <c r="E131" s="836"/>
      <c r="F131" s="836"/>
      <c r="G131" s="836"/>
      <c r="H131" s="836"/>
      <c r="I131" s="836"/>
      <c r="J131" s="837"/>
      <c r="K131" s="2"/>
      <c r="L131" s="2"/>
      <c r="M131" s="2"/>
      <c r="N131" s="2"/>
      <c r="O131" s="2"/>
      <c r="P131" s="2"/>
      <c r="Q131" s="2"/>
      <c r="R131" s="2"/>
      <c r="S131" s="2"/>
      <c r="T131" s="2"/>
      <c r="U131" s="2"/>
      <c r="V131" s="2"/>
      <c r="W131" s="206"/>
      <c r="X131" s="2"/>
      <c r="AB131" s="249"/>
      <c r="AC131" s="261"/>
    </row>
    <row r="132" spans="1:29" ht="5.0999999999999996" customHeight="1" thickBot="1" x14ac:dyDescent="0.25">
      <c r="B132" s="205"/>
      <c r="C132" s="2"/>
      <c r="D132" s="2"/>
      <c r="E132" s="2"/>
      <c r="F132" s="2"/>
      <c r="G132" s="2"/>
      <c r="H132" s="2"/>
      <c r="I132" s="2"/>
      <c r="J132" s="2"/>
      <c r="K132" s="10"/>
      <c r="L132" s="2"/>
      <c r="M132" s="2"/>
      <c r="N132" s="2"/>
      <c r="O132" s="2"/>
      <c r="P132" s="2"/>
      <c r="Q132" s="2"/>
      <c r="R132" s="2"/>
      <c r="S132" s="2"/>
      <c r="T132" s="2"/>
      <c r="U132" s="2"/>
      <c r="V132" s="2"/>
      <c r="W132" s="206"/>
      <c r="X132" s="2"/>
      <c r="AB132" s="249"/>
    </row>
    <row r="133" spans="1:29" s="9" customFormat="1" ht="15" customHeight="1" thickBot="1" x14ac:dyDescent="0.3">
      <c r="A133" s="12"/>
      <c r="B133" s="241"/>
      <c r="C133" s="841" t="s">
        <v>18</v>
      </c>
      <c r="D133" s="842"/>
      <c r="E133" s="842"/>
      <c r="F133" s="842"/>
      <c r="G133" s="842"/>
      <c r="H133" s="843"/>
      <c r="I133" s="850" t="s">
        <v>1371</v>
      </c>
      <c r="J133" s="851"/>
      <c r="K133" s="851"/>
      <c r="L133" s="851"/>
      <c r="M133" s="830"/>
      <c r="N133" s="829" t="s">
        <v>63</v>
      </c>
      <c r="O133" s="851"/>
      <c r="P133" s="851"/>
      <c r="Q133" s="851"/>
      <c r="R133" s="830"/>
      <c r="S133" s="829" t="s">
        <v>1247</v>
      </c>
      <c r="T133" s="830"/>
      <c r="U133" s="829" t="s">
        <v>1251</v>
      </c>
      <c r="V133" s="830"/>
      <c r="W133" s="242"/>
      <c r="Y133" s="132"/>
      <c r="AB133" s="242"/>
    </row>
    <row r="134" spans="1:29" s="9" customFormat="1" ht="13.5" thickBot="1" x14ac:dyDescent="0.3">
      <c r="A134" s="12"/>
      <c r="B134" s="241"/>
      <c r="C134" s="323" t="s">
        <v>1246</v>
      </c>
      <c r="D134" s="841" t="s">
        <v>1252</v>
      </c>
      <c r="E134" s="842"/>
      <c r="F134" s="842"/>
      <c r="G134" s="842"/>
      <c r="H134" s="843"/>
      <c r="I134" s="852"/>
      <c r="J134" s="853"/>
      <c r="K134" s="853"/>
      <c r="L134" s="853"/>
      <c r="M134" s="832"/>
      <c r="N134" s="831"/>
      <c r="O134" s="853"/>
      <c r="P134" s="853"/>
      <c r="Q134" s="853"/>
      <c r="R134" s="832"/>
      <c r="S134" s="831"/>
      <c r="T134" s="832"/>
      <c r="U134" s="831"/>
      <c r="V134" s="832"/>
      <c r="W134" s="242"/>
      <c r="Y134" s="132"/>
      <c r="AB134" s="242"/>
    </row>
    <row r="135" spans="1:29" ht="5.0999999999999996" customHeight="1" thickBot="1" x14ac:dyDescent="0.25">
      <c r="B135" s="205"/>
      <c r="C135" s="2"/>
      <c r="D135" s="2"/>
      <c r="E135" s="2"/>
      <c r="F135" s="2"/>
      <c r="G135" s="2"/>
      <c r="H135" s="2"/>
      <c r="I135" s="2"/>
      <c r="J135" s="2"/>
      <c r="K135" s="10"/>
      <c r="L135" s="2"/>
      <c r="M135" s="2"/>
      <c r="N135" s="2"/>
      <c r="O135" s="2"/>
      <c r="P135" s="2"/>
      <c r="Q135" s="2"/>
      <c r="R135" s="2"/>
      <c r="S135" s="2"/>
      <c r="T135" s="2"/>
      <c r="U135" s="2"/>
      <c r="V135" s="2"/>
      <c r="W135" s="206"/>
      <c r="X135" s="2"/>
      <c r="AB135" s="249"/>
    </row>
    <row r="136" spans="1:29" ht="60" customHeight="1" thickBot="1" x14ac:dyDescent="0.25">
      <c r="B136" s="205"/>
      <c r="C136" s="322" t="s">
        <v>1933</v>
      </c>
      <c r="D136" s="838" t="s">
        <v>1934</v>
      </c>
      <c r="E136" s="839"/>
      <c r="F136" s="839"/>
      <c r="G136" s="839"/>
      <c r="H136" s="840"/>
      <c r="I136" s="857"/>
      <c r="J136" s="856"/>
      <c r="K136" s="856"/>
      <c r="L136" s="856"/>
      <c r="M136" s="858"/>
      <c r="N136" s="827"/>
      <c r="O136" s="856"/>
      <c r="P136" s="856"/>
      <c r="Q136" s="856"/>
      <c r="R136" s="828"/>
      <c r="S136" s="827"/>
      <c r="T136" s="828"/>
      <c r="U136" s="833"/>
      <c r="V136" s="834"/>
      <c r="W136" s="206"/>
      <c r="X136" s="2"/>
      <c r="Y136" s="29" t="e">
        <f>+VLOOKUP($I$136,Listas!$CA$2:$CB$5,2)</f>
        <v>#N/A</v>
      </c>
      <c r="AB136" s="249"/>
    </row>
    <row r="137" spans="1:29" ht="5.0999999999999996" customHeight="1" thickBot="1" x14ac:dyDescent="0.25">
      <c r="B137" s="205"/>
      <c r="C137" s="2"/>
      <c r="D137" s="2"/>
      <c r="E137" s="2"/>
      <c r="F137" s="2"/>
      <c r="G137" s="2"/>
      <c r="H137" s="2"/>
      <c r="I137" s="2"/>
      <c r="J137" s="2"/>
      <c r="K137" s="10"/>
      <c r="L137" s="2"/>
      <c r="M137" s="2"/>
      <c r="N137" s="2"/>
      <c r="O137" s="2"/>
      <c r="P137" s="2"/>
      <c r="Q137" s="2"/>
      <c r="R137" s="2"/>
      <c r="S137" s="2"/>
      <c r="T137" s="2"/>
      <c r="U137" s="2"/>
      <c r="V137" s="2"/>
      <c r="W137" s="6"/>
      <c r="X137" s="2"/>
      <c r="AB137" s="249"/>
      <c r="AC137" s="261"/>
    </row>
    <row r="138" spans="1:29" ht="60" customHeight="1" thickBot="1" x14ac:dyDescent="0.25">
      <c r="B138" s="205"/>
      <c r="C138" s="322" t="s">
        <v>1939</v>
      </c>
      <c r="D138" s="838" t="s">
        <v>1940</v>
      </c>
      <c r="E138" s="839"/>
      <c r="F138" s="839"/>
      <c r="G138" s="839"/>
      <c r="H138" s="840"/>
      <c r="I138" s="857"/>
      <c r="J138" s="856"/>
      <c r="K138" s="856"/>
      <c r="L138" s="856"/>
      <c r="M138" s="858"/>
      <c r="N138" s="827"/>
      <c r="O138" s="856"/>
      <c r="P138" s="856"/>
      <c r="Q138" s="856"/>
      <c r="R138" s="828"/>
      <c r="S138" s="827"/>
      <c r="T138" s="828"/>
      <c r="U138" s="833"/>
      <c r="V138" s="834"/>
      <c r="W138" s="6"/>
      <c r="X138" s="2"/>
      <c r="Y138" s="29" t="e">
        <f>+VLOOKUP($I$138,Listas!$CC$2:$CD$5,2)</f>
        <v>#N/A</v>
      </c>
      <c r="AB138" s="249"/>
      <c r="AC138" s="261"/>
    </row>
    <row r="139" spans="1:29" ht="5.0999999999999996" customHeight="1" thickBot="1" x14ac:dyDescent="0.25">
      <c r="B139" s="205"/>
      <c r="C139" s="2"/>
      <c r="D139" s="3"/>
      <c r="E139" s="3"/>
      <c r="F139" s="3"/>
      <c r="G139" s="3"/>
      <c r="H139" s="3"/>
      <c r="I139" s="3"/>
      <c r="J139" s="3"/>
      <c r="K139" s="3"/>
      <c r="L139" s="3"/>
      <c r="M139" s="3"/>
      <c r="N139" s="3"/>
      <c r="O139" s="3"/>
      <c r="P139" s="3"/>
      <c r="Q139" s="3"/>
      <c r="R139" s="3"/>
      <c r="S139" s="3"/>
      <c r="T139" s="3"/>
      <c r="U139" s="145"/>
      <c r="V139" s="145"/>
      <c r="W139" s="6"/>
      <c r="X139" s="2"/>
      <c r="AB139" s="249"/>
      <c r="AC139" s="261"/>
    </row>
    <row r="140" spans="1:29" ht="30" customHeight="1" thickBot="1" x14ac:dyDescent="0.25">
      <c r="B140" s="205"/>
      <c r="C140" s="907" t="s">
        <v>1945</v>
      </c>
      <c r="D140" s="908"/>
      <c r="E140" s="908"/>
      <c r="F140" s="908"/>
      <c r="G140" s="908"/>
      <c r="H140" s="923" t="s">
        <v>1272</v>
      </c>
      <c r="I140" s="924"/>
      <c r="J140" s="924"/>
      <c r="K140" s="924"/>
      <c r="L140" s="925"/>
      <c r="M140" s="962" t="s">
        <v>1273</v>
      </c>
      <c r="N140" s="924"/>
      <c r="O140" s="924"/>
      <c r="P140" s="924"/>
      <c r="Q140" s="963"/>
      <c r="R140" s="899" t="s">
        <v>2221</v>
      </c>
      <c r="S140" s="875"/>
      <c r="T140" s="875"/>
      <c r="U140" s="875"/>
      <c r="V140" s="876"/>
      <c r="W140" s="6"/>
      <c r="X140" s="2"/>
      <c r="Y140" s="131" t="e">
        <f>+(M141+H141)/C141</f>
        <v>#DIV/0!</v>
      </c>
      <c r="AB140" s="249"/>
      <c r="AC140" s="261"/>
    </row>
    <row r="141" spans="1:29" ht="13.5" thickBot="1" x14ac:dyDescent="0.25">
      <c r="B141" s="205"/>
      <c r="C141" s="833"/>
      <c r="D141" s="912"/>
      <c r="E141" s="834"/>
      <c r="F141" s="910" t="s">
        <v>1271</v>
      </c>
      <c r="G141" s="911"/>
      <c r="H141" s="833"/>
      <c r="I141" s="912"/>
      <c r="J141" s="834"/>
      <c r="K141" s="910" t="s">
        <v>1271</v>
      </c>
      <c r="L141" s="911"/>
      <c r="M141" s="833"/>
      <c r="N141" s="912"/>
      <c r="O141" s="834"/>
      <c r="P141" s="947" t="s">
        <v>1271</v>
      </c>
      <c r="Q141" s="948"/>
      <c r="R141" s="361"/>
      <c r="S141" s="362"/>
      <c r="T141" s="362"/>
      <c r="U141" s="362"/>
      <c r="V141" s="363"/>
      <c r="W141" s="6"/>
      <c r="X141" s="2"/>
      <c r="AB141" s="249"/>
      <c r="AC141" s="261"/>
    </row>
    <row r="142" spans="1:29" ht="5.0999999999999996" customHeight="1" thickBot="1" x14ac:dyDescent="0.25">
      <c r="B142" s="243"/>
      <c r="C142" s="244"/>
      <c r="D142" s="244"/>
      <c r="E142" s="244"/>
      <c r="F142" s="244"/>
      <c r="G142" s="244"/>
      <c r="H142" s="244"/>
      <c r="I142" s="244"/>
      <c r="J142" s="244"/>
      <c r="K142" s="244"/>
      <c r="L142" s="244"/>
      <c r="M142" s="244"/>
      <c r="N142" s="244"/>
      <c r="O142" s="244"/>
      <c r="P142" s="244"/>
      <c r="Q142" s="244"/>
      <c r="R142" s="244"/>
      <c r="S142" s="244"/>
      <c r="T142" s="244"/>
      <c r="U142" s="244"/>
      <c r="V142" s="244"/>
      <c r="W142" s="250"/>
      <c r="X142" s="244"/>
      <c r="Y142" s="251"/>
      <c r="Z142" s="244"/>
      <c r="AA142" s="244"/>
      <c r="AB142" s="252"/>
      <c r="AC142" s="261"/>
    </row>
    <row r="143" spans="1:29" ht="5.0999999999999996" customHeight="1" thickBot="1" x14ac:dyDescent="0.25">
      <c r="B143" s="2"/>
      <c r="C143" s="2"/>
      <c r="D143" s="3"/>
      <c r="E143" s="3"/>
      <c r="F143" s="3"/>
      <c r="G143" s="3"/>
      <c r="H143" s="3"/>
      <c r="I143" s="3"/>
      <c r="J143" s="3"/>
      <c r="K143" s="3"/>
      <c r="L143" s="3"/>
      <c r="M143" s="3"/>
      <c r="N143" s="3"/>
      <c r="O143" s="3"/>
      <c r="P143" s="3"/>
      <c r="Q143" s="3"/>
      <c r="R143" s="3"/>
      <c r="S143" s="3"/>
      <c r="T143" s="3"/>
      <c r="U143" s="145"/>
      <c r="V143" s="145"/>
      <c r="W143" s="2"/>
    </row>
    <row r="144" spans="1:29" ht="5.0999999999999996" customHeight="1" thickBot="1" x14ac:dyDescent="0.25">
      <c r="B144" s="202"/>
      <c r="C144" s="203"/>
      <c r="D144" s="203"/>
      <c r="E144" s="203"/>
      <c r="F144" s="203"/>
      <c r="G144" s="203"/>
      <c r="H144" s="203"/>
      <c r="I144" s="203"/>
      <c r="J144" s="203"/>
      <c r="K144" s="203"/>
      <c r="L144" s="203"/>
      <c r="M144" s="203"/>
      <c r="N144" s="203"/>
      <c r="O144" s="203"/>
      <c r="P144" s="203"/>
      <c r="Q144" s="203"/>
      <c r="R144" s="203"/>
      <c r="S144" s="203"/>
      <c r="T144" s="203"/>
      <c r="U144" s="203"/>
      <c r="V144" s="203"/>
      <c r="W144" s="204"/>
    </row>
    <row r="145" spans="1:44" ht="30" customHeight="1" thickBot="1" x14ac:dyDescent="0.25">
      <c r="B145" s="205"/>
      <c r="C145" s="835" t="s">
        <v>1870</v>
      </c>
      <c r="D145" s="836"/>
      <c r="E145" s="836"/>
      <c r="F145" s="836"/>
      <c r="G145" s="836"/>
      <c r="H145" s="836"/>
      <c r="I145" s="836"/>
      <c r="J145" s="837"/>
      <c r="K145" s="2"/>
      <c r="L145" s="2"/>
      <c r="M145" s="2"/>
      <c r="N145" s="2"/>
      <c r="O145" s="2"/>
      <c r="P145" s="2"/>
      <c r="Q145" s="2"/>
      <c r="R145" s="2"/>
      <c r="S145" s="2"/>
      <c r="T145" s="2"/>
      <c r="U145" s="2"/>
      <c r="V145" s="2"/>
      <c r="W145" s="206"/>
    </row>
    <row r="146" spans="1:44" ht="5.0999999999999996" customHeight="1" thickBot="1" x14ac:dyDescent="0.25">
      <c r="B146" s="205"/>
      <c r="C146" s="2"/>
      <c r="D146" s="2"/>
      <c r="E146" s="2"/>
      <c r="F146" s="2"/>
      <c r="G146" s="2"/>
      <c r="H146" s="2"/>
      <c r="I146" s="2"/>
      <c r="J146" s="2"/>
      <c r="K146" s="10"/>
      <c r="L146" s="2"/>
      <c r="M146" s="2"/>
      <c r="N146" s="2"/>
      <c r="O146" s="2"/>
      <c r="P146" s="2"/>
      <c r="Q146" s="2"/>
      <c r="R146" s="2"/>
      <c r="S146" s="2"/>
      <c r="T146" s="2"/>
      <c r="U146" s="2"/>
      <c r="V146" s="2"/>
      <c r="W146" s="206"/>
    </row>
    <row r="147" spans="1:44" s="9" customFormat="1" ht="15" customHeight="1" thickBot="1" x14ac:dyDescent="0.3">
      <c r="A147" s="12"/>
      <c r="B147" s="241"/>
      <c r="C147" s="841" t="s">
        <v>18</v>
      </c>
      <c r="D147" s="842"/>
      <c r="E147" s="842"/>
      <c r="F147" s="842"/>
      <c r="G147" s="842"/>
      <c r="H147" s="849"/>
      <c r="I147" s="829" t="s">
        <v>1371</v>
      </c>
      <c r="J147" s="851"/>
      <c r="K147" s="851"/>
      <c r="L147" s="851"/>
      <c r="M147" s="854"/>
      <c r="N147" s="850" t="s">
        <v>63</v>
      </c>
      <c r="O147" s="851"/>
      <c r="P147" s="851"/>
      <c r="Q147" s="851"/>
      <c r="R147" s="830"/>
      <c r="S147" s="850" t="s">
        <v>1247</v>
      </c>
      <c r="T147" s="830"/>
      <c r="U147" s="829" t="s">
        <v>1251</v>
      </c>
      <c r="V147" s="830"/>
      <c r="W147" s="242"/>
      <c r="X147" s="12"/>
      <c r="Y147" s="132"/>
    </row>
    <row r="148" spans="1:44" s="9" customFormat="1" ht="13.5" thickBot="1" x14ac:dyDescent="0.3">
      <c r="A148" s="12"/>
      <c r="B148" s="241"/>
      <c r="C148" s="323" t="s">
        <v>1246</v>
      </c>
      <c r="D148" s="841" t="s">
        <v>1252</v>
      </c>
      <c r="E148" s="842"/>
      <c r="F148" s="842"/>
      <c r="G148" s="842"/>
      <c r="H148" s="849"/>
      <c r="I148" s="831"/>
      <c r="J148" s="853"/>
      <c r="K148" s="853"/>
      <c r="L148" s="853"/>
      <c r="M148" s="855"/>
      <c r="N148" s="852"/>
      <c r="O148" s="853"/>
      <c r="P148" s="853"/>
      <c r="Q148" s="853"/>
      <c r="R148" s="832"/>
      <c r="S148" s="852"/>
      <c r="T148" s="832"/>
      <c r="U148" s="831"/>
      <c r="V148" s="832"/>
      <c r="W148" s="242"/>
      <c r="X148" s="12"/>
      <c r="Y148" s="132"/>
    </row>
    <row r="149" spans="1:44" ht="5.0999999999999996" customHeight="1" thickBot="1" x14ac:dyDescent="0.25">
      <c r="B149" s="205"/>
      <c r="C149" s="2"/>
      <c r="D149" s="2"/>
      <c r="E149" s="2"/>
      <c r="F149" s="2"/>
      <c r="G149" s="2"/>
      <c r="H149" s="271"/>
      <c r="I149" s="2"/>
      <c r="J149" s="2"/>
      <c r="K149" s="10"/>
      <c r="L149" s="2"/>
      <c r="M149" s="2"/>
      <c r="N149" s="2"/>
      <c r="O149" s="2"/>
      <c r="P149" s="2"/>
      <c r="Q149" s="2"/>
      <c r="R149" s="2"/>
      <c r="S149" s="2"/>
      <c r="T149" s="2"/>
      <c r="U149" s="2"/>
      <c r="V149" s="2"/>
      <c r="W149" s="206"/>
    </row>
    <row r="150" spans="1:44" ht="45" customHeight="1" thickBot="1" x14ac:dyDescent="0.25">
      <c r="B150" s="205"/>
      <c r="C150" s="921" t="s">
        <v>1959</v>
      </c>
      <c r="D150" s="882" t="s">
        <v>1953</v>
      </c>
      <c r="E150" s="883"/>
      <c r="F150" s="883"/>
      <c r="G150" s="883"/>
      <c r="H150" s="884"/>
      <c r="I150" s="913"/>
      <c r="J150" s="914"/>
      <c r="K150" s="914"/>
      <c r="L150" s="914"/>
      <c r="M150" s="915"/>
      <c r="N150" s="907" t="e">
        <f>+VLOOKUP($I$150,Listas!$CE$1:$DR$4,3)</f>
        <v>#N/A</v>
      </c>
      <c r="O150" s="908"/>
      <c r="P150" s="908"/>
      <c r="Q150" s="908"/>
      <c r="R150" s="909"/>
      <c r="S150" s="919"/>
      <c r="T150" s="901"/>
      <c r="U150" s="904"/>
      <c r="V150" s="871"/>
      <c r="W150" s="206"/>
      <c r="Y150" s="29" t="e">
        <f>+VLOOKUP($I$150,Listas!$CE$1:$DR$4,2)</f>
        <v>#N/A</v>
      </c>
    </row>
    <row r="151" spans="1:44" ht="22.5" customHeight="1" thickBot="1" x14ac:dyDescent="0.25">
      <c r="B151" s="205"/>
      <c r="C151" s="922"/>
      <c r="D151" s="885"/>
      <c r="E151" s="886"/>
      <c r="F151" s="886"/>
      <c r="G151" s="886"/>
      <c r="H151" s="887"/>
      <c r="I151" s="916"/>
      <c r="J151" s="917"/>
      <c r="K151" s="917"/>
      <c r="L151" s="917"/>
      <c r="M151" s="918"/>
      <c r="N151" s="827"/>
      <c r="O151" s="856"/>
      <c r="P151" s="856"/>
      <c r="Q151" s="856"/>
      <c r="R151" s="828"/>
      <c r="S151" s="920"/>
      <c r="T151" s="903"/>
      <c r="U151" s="905"/>
      <c r="V151" s="873"/>
      <c r="W151" s="206"/>
    </row>
    <row r="152" spans="1:44" ht="5.0999999999999996" customHeight="1" thickBot="1" x14ac:dyDescent="0.25">
      <c r="B152" s="205"/>
      <c r="C152" s="2"/>
      <c r="D152" s="2"/>
      <c r="E152" s="2"/>
      <c r="F152" s="2"/>
      <c r="G152" s="2"/>
      <c r="H152" s="2"/>
      <c r="I152" s="2"/>
      <c r="J152" s="2"/>
      <c r="K152" s="10"/>
      <c r="L152" s="2"/>
      <c r="M152" s="2"/>
      <c r="N152" s="2"/>
      <c r="O152" s="2"/>
      <c r="P152" s="2"/>
      <c r="Q152" s="2"/>
      <c r="R152" s="2"/>
      <c r="S152" s="2"/>
      <c r="T152" s="2"/>
      <c r="U152" s="2"/>
      <c r="V152" s="2"/>
      <c r="W152" s="206"/>
    </row>
    <row r="153" spans="1:44" ht="30" customHeight="1" thickBot="1" x14ac:dyDescent="0.25">
      <c r="B153" s="205"/>
      <c r="C153" s="949" t="s">
        <v>1960</v>
      </c>
      <c r="D153" s="882" t="s">
        <v>1958</v>
      </c>
      <c r="E153" s="883"/>
      <c r="F153" s="883"/>
      <c r="G153" s="883"/>
      <c r="H153" s="884"/>
      <c r="I153" s="893"/>
      <c r="J153" s="894"/>
      <c r="K153" s="894"/>
      <c r="L153" s="894"/>
      <c r="M153" s="895"/>
      <c r="N153" s="908" t="e">
        <f>+VLOOKUP($I$153,Listas!$CH$1:$DR$4,3)</f>
        <v>#N/A</v>
      </c>
      <c r="O153" s="908"/>
      <c r="P153" s="908"/>
      <c r="Q153" s="908"/>
      <c r="R153" s="908"/>
      <c r="S153" s="900"/>
      <c r="T153" s="901"/>
      <c r="U153" s="870"/>
      <c r="V153" s="871"/>
      <c r="W153" s="206"/>
      <c r="Y153" s="29" t="e">
        <f>+VLOOKUP($I$153,Listas!$CH$1:$DR$4,2)</f>
        <v>#N/A</v>
      </c>
    </row>
    <row r="154" spans="1:44" ht="15" customHeight="1" thickBot="1" x14ac:dyDescent="0.25">
      <c r="B154" s="205"/>
      <c r="C154" s="950"/>
      <c r="D154" s="885"/>
      <c r="E154" s="886"/>
      <c r="F154" s="886"/>
      <c r="G154" s="886"/>
      <c r="H154" s="887"/>
      <c r="I154" s="896"/>
      <c r="J154" s="897"/>
      <c r="K154" s="897"/>
      <c r="L154" s="897"/>
      <c r="M154" s="898"/>
      <c r="N154" s="877"/>
      <c r="O154" s="878"/>
      <c r="P154" s="878"/>
      <c r="Q154" s="878"/>
      <c r="R154" s="951"/>
      <c r="S154" s="902"/>
      <c r="T154" s="903"/>
      <c r="U154" s="872"/>
      <c r="V154" s="873"/>
      <c r="W154" s="206"/>
    </row>
    <row r="155" spans="1:44" ht="5.0999999999999996" customHeight="1" thickBot="1" x14ac:dyDescent="0.25">
      <c r="B155" s="205"/>
      <c r="C155" s="2"/>
      <c r="D155" s="2"/>
      <c r="E155" s="2"/>
      <c r="F155" s="2"/>
      <c r="G155" s="2"/>
      <c r="H155" s="2"/>
      <c r="I155" s="2"/>
      <c r="J155" s="2"/>
      <c r="K155" s="10"/>
      <c r="L155" s="2"/>
      <c r="M155" s="2"/>
      <c r="N155" s="2"/>
      <c r="O155" s="2"/>
      <c r="P155" s="2"/>
      <c r="Q155" s="2"/>
      <c r="R155" s="2"/>
      <c r="S155" s="2"/>
      <c r="T155" s="2"/>
      <c r="U155" s="2"/>
      <c r="V155" s="2"/>
      <c r="W155" s="206"/>
    </row>
    <row r="156" spans="1:44" ht="45" customHeight="1" thickBot="1" x14ac:dyDescent="0.25">
      <c r="B156" s="205"/>
      <c r="C156" s="322" t="s">
        <v>1966</v>
      </c>
      <c r="D156" s="838" t="s">
        <v>1963</v>
      </c>
      <c r="E156" s="839"/>
      <c r="F156" s="839"/>
      <c r="G156" s="839"/>
      <c r="H156" s="840"/>
      <c r="I156" s="857"/>
      <c r="J156" s="856"/>
      <c r="K156" s="856"/>
      <c r="L156" s="856"/>
      <c r="M156" s="858"/>
      <c r="N156" s="827"/>
      <c r="O156" s="856"/>
      <c r="P156" s="856"/>
      <c r="Q156" s="856"/>
      <c r="R156" s="828"/>
      <c r="S156" s="857"/>
      <c r="T156" s="858"/>
      <c r="U156" s="833"/>
      <c r="V156" s="834"/>
      <c r="W156" s="206"/>
      <c r="Y156" s="29" t="e">
        <f>+VLOOKUP($I$156,Listas!$CK$2:$CL$5,2)</f>
        <v>#N/A</v>
      </c>
      <c r="AR156" s="1"/>
    </row>
    <row r="157" spans="1:44" ht="5.0999999999999996" customHeight="1" thickBot="1" x14ac:dyDescent="0.25">
      <c r="B157" s="205"/>
      <c r="C157" s="2"/>
      <c r="D157" s="2"/>
      <c r="E157" s="2"/>
      <c r="F157" s="2"/>
      <c r="G157" s="2"/>
      <c r="H157" s="2"/>
      <c r="I157" s="2"/>
      <c r="J157" s="2"/>
      <c r="K157" s="2"/>
      <c r="L157" s="2"/>
      <c r="M157" s="2"/>
      <c r="N157" s="2"/>
      <c r="O157" s="2"/>
      <c r="P157" s="2"/>
      <c r="Q157" s="2"/>
      <c r="R157" s="2"/>
      <c r="S157" s="2"/>
      <c r="T157" s="2"/>
      <c r="U157" s="2"/>
      <c r="V157" s="2"/>
      <c r="W157" s="206"/>
    </row>
    <row r="158" spans="1:44" ht="45" customHeight="1" thickBot="1" x14ac:dyDescent="0.25">
      <c r="B158" s="205"/>
      <c r="C158" s="322" t="s">
        <v>1967</v>
      </c>
      <c r="D158" s="838" t="s">
        <v>1968</v>
      </c>
      <c r="E158" s="839"/>
      <c r="F158" s="839"/>
      <c r="G158" s="839"/>
      <c r="H158" s="840"/>
      <c r="I158" s="857"/>
      <c r="J158" s="856"/>
      <c r="K158" s="856"/>
      <c r="L158" s="856"/>
      <c r="M158" s="858"/>
      <c r="N158" s="827"/>
      <c r="O158" s="856"/>
      <c r="P158" s="856"/>
      <c r="Q158" s="856"/>
      <c r="R158" s="828"/>
      <c r="S158" s="827"/>
      <c r="T158" s="828"/>
      <c r="U158" s="833"/>
      <c r="V158" s="834"/>
      <c r="W158" s="206"/>
      <c r="Y158" s="29" t="e">
        <f>+VLOOKUP($I$158,Listas!$CM$2:$CN$5,2)</f>
        <v>#N/A</v>
      </c>
    </row>
    <row r="159" spans="1:44" ht="5.0999999999999996" customHeight="1" thickBot="1" x14ac:dyDescent="0.25">
      <c r="B159" s="243"/>
      <c r="C159" s="244"/>
      <c r="D159" s="244"/>
      <c r="E159" s="244"/>
      <c r="F159" s="244"/>
      <c r="G159" s="244"/>
      <c r="H159" s="244"/>
      <c r="I159" s="244"/>
      <c r="J159" s="244"/>
      <c r="K159" s="244"/>
      <c r="L159" s="244"/>
      <c r="M159" s="244"/>
      <c r="N159" s="244"/>
      <c r="O159" s="244"/>
      <c r="P159" s="244"/>
      <c r="Q159" s="244"/>
      <c r="R159" s="244"/>
      <c r="S159" s="244"/>
      <c r="T159" s="244"/>
      <c r="U159" s="244"/>
      <c r="V159" s="244"/>
      <c r="W159" s="245"/>
    </row>
    <row r="160" spans="1:44" ht="5.0999999999999996" customHeight="1" thickBot="1" x14ac:dyDescent="0.25"/>
    <row r="161" spans="1:29" ht="5.0999999999999996" customHeight="1" thickBot="1" x14ac:dyDescent="0.25">
      <c r="B161" s="202"/>
      <c r="C161" s="203"/>
      <c r="D161" s="203"/>
      <c r="E161" s="203"/>
      <c r="F161" s="203"/>
      <c r="G161" s="203"/>
      <c r="H161" s="203"/>
      <c r="I161" s="203"/>
      <c r="J161" s="203"/>
      <c r="K161" s="203"/>
      <c r="L161" s="203"/>
      <c r="M161" s="203"/>
      <c r="N161" s="203"/>
      <c r="O161" s="203"/>
      <c r="P161" s="203"/>
      <c r="Q161" s="203"/>
      <c r="R161" s="203"/>
      <c r="S161" s="203"/>
      <c r="T161" s="203"/>
      <c r="U161" s="203"/>
      <c r="V161" s="203"/>
      <c r="W161" s="204"/>
    </row>
    <row r="162" spans="1:29" ht="13.5" thickBot="1" x14ac:dyDescent="0.25">
      <c r="B162" s="205"/>
      <c r="C162" s="846" t="s">
        <v>1875</v>
      </c>
      <c r="D162" s="847"/>
      <c r="E162" s="847"/>
      <c r="F162" s="847"/>
      <c r="G162" s="847"/>
      <c r="H162" s="847"/>
      <c r="I162" s="847"/>
      <c r="J162" s="848"/>
      <c r="K162" s="2"/>
      <c r="L162" s="2"/>
      <c r="M162" s="2"/>
      <c r="N162" s="2"/>
      <c r="O162" s="2"/>
      <c r="P162" s="2"/>
      <c r="Q162" s="2"/>
      <c r="R162" s="2"/>
      <c r="S162" s="2"/>
      <c r="T162" s="2"/>
      <c r="U162" s="2"/>
      <c r="V162" s="2"/>
      <c r="W162" s="206"/>
    </row>
    <row r="163" spans="1:29" ht="5.0999999999999996" customHeight="1" thickBot="1" x14ac:dyDescent="0.25">
      <c r="B163" s="205"/>
      <c r="C163" s="2"/>
      <c r="D163" s="2"/>
      <c r="E163" s="2"/>
      <c r="F163" s="2"/>
      <c r="G163" s="2"/>
      <c r="H163" s="2"/>
      <c r="I163" s="2"/>
      <c r="J163" s="2"/>
      <c r="K163" s="2"/>
      <c r="L163" s="2"/>
      <c r="M163" s="2"/>
      <c r="N163" s="2"/>
      <c r="O163" s="2"/>
      <c r="P163" s="2"/>
      <c r="Q163" s="2"/>
      <c r="R163" s="2"/>
      <c r="S163" s="2"/>
      <c r="T163" s="2"/>
      <c r="U163" s="2"/>
      <c r="V163" s="2"/>
      <c r="W163" s="206"/>
    </row>
    <row r="164" spans="1:29" ht="30" customHeight="1" thickBot="1" x14ac:dyDescent="0.25">
      <c r="B164" s="205"/>
      <c r="C164" s="835" t="s">
        <v>1876</v>
      </c>
      <c r="D164" s="836"/>
      <c r="E164" s="836"/>
      <c r="F164" s="836"/>
      <c r="G164" s="836"/>
      <c r="H164" s="836"/>
      <c r="I164" s="836"/>
      <c r="J164" s="837"/>
      <c r="K164" s="2"/>
      <c r="L164" s="2"/>
      <c r="M164" s="2"/>
      <c r="N164" s="2"/>
      <c r="O164" s="2"/>
      <c r="P164" s="2"/>
      <c r="Q164" s="2"/>
      <c r="R164" s="2"/>
      <c r="S164" s="2"/>
      <c r="T164" s="2"/>
      <c r="U164" s="2"/>
      <c r="V164" s="2"/>
      <c r="W164" s="206"/>
    </row>
    <row r="165" spans="1:29" ht="5.0999999999999996" customHeight="1" thickBot="1" x14ac:dyDescent="0.25">
      <c r="B165" s="205"/>
      <c r="C165" s="2"/>
      <c r="D165" s="2"/>
      <c r="E165" s="2"/>
      <c r="F165" s="2"/>
      <c r="G165" s="2"/>
      <c r="H165" s="2"/>
      <c r="I165" s="2"/>
      <c r="J165" s="2"/>
      <c r="K165" s="2"/>
      <c r="L165" s="2"/>
      <c r="M165" s="2"/>
      <c r="N165" s="2"/>
      <c r="O165" s="2"/>
      <c r="P165" s="2"/>
      <c r="Q165" s="2"/>
      <c r="R165" s="2"/>
      <c r="S165" s="2"/>
      <c r="T165" s="2"/>
      <c r="U165" s="2"/>
      <c r="V165" s="2"/>
      <c r="W165" s="206"/>
    </row>
    <row r="166" spans="1:29" s="9" customFormat="1" ht="15" customHeight="1" thickBot="1" x14ac:dyDescent="0.3">
      <c r="A166" s="12"/>
      <c r="B166" s="241"/>
      <c r="C166" s="841" t="s">
        <v>18</v>
      </c>
      <c r="D166" s="842"/>
      <c r="E166" s="842"/>
      <c r="F166" s="842"/>
      <c r="G166" s="842"/>
      <c r="H166" s="849"/>
      <c r="I166" s="829" t="s">
        <v>1371</v>
      </c>
      <c r="J166" s="851"/>
      <c r="K166" s="851"/>
      <c r="L166" s="851"/>
      <c r="M166" s="830"/>
      <c r="N166" s="829" t="s">
        <v>63</v>
      </c>
      <c r="O166" s="851"/>
      <c r="P166" s="851"/>
      <c r="Q166" s="851"/>
      <c r="R166" s="854"/>
      <c r="S166" s="850" t="s">
        <v>1247</v>
      </c>
      <c r="T166" s="830"/>
      <c r="U166" s="829" t="s">
        <v>1251</v>
      </c>
      <c r="V166" s="830"/>
      <c r="W166" s="242"/>
      <c r="X166" s="12"/>
      <c r="Y166" s="132"/>
    </row>
    <row r="167" spans="1:29" s="9" customFormat="1" ht="13.5" thickBot="1" x14ac:dyDescent="0.3">
      <c r="A167" s="12"/>
      <c r="B167" s="241"/>
      <c r="C167" s="323" t="s">
        <v>1246</v>
      </c>
      <c r="D167" s="841" t="s">
        <v>1252</v>
      </c>
      <c r="E167" s="842"/>
      <c r="F167" s="842"/>
      <c r="G167" s="842"/>
      <c r="H167" s="849"/>
      <c r="I167" s="831"/>
      <c r="J167" s="853"/>
      <c r="K167" s="853"/>
      <c r="L167" s="853"/>
      <c r="M167" s="832"/>
      <c r="N167" s="831"/>
      <c r="O167" s="853"/>
      <c r="P167" s="853"/>
      <c r="Q167" s="853"/>
      <c r="R167" s="855"/>
      <c r="S167" s="852"/>
      <c r="T167" s="832"/>
      <c r="U167" s="831"/>
      <c r="V167" s="832"/>
      <c r="W167" s="242"/>
      <c r="X167" s="12"/>
      <c r="Y167" s="132"/>
    </row>
    <row r="168" spans="1:29" ht="5.0999999999999996" customHeight="1" thickBot="1" x14ac:dyDescent="0.25">
      <c r="B168" s="205"/>
      <c r="C168" s="2"/>
      <c r="D168" s="2"/>
      <c r="E168" s="2"/>
      <c r="F168" s="2"/>
      <c r="G168" s="2"/>
      <c r="H168" s="2"/>
      <c r="I168" s="2"/>
      <c r="J168" s="2"/>
      <c r="K168" s="10"/>
      <c r="L168" s="2"/>
      <c r="M168" s="2"/>
      <c r="N168" s="2"/>
      <c r="O168" s="2"/>
      <c r="P168" s="2"/>
      <c r="Q168" s="2"/>
      <c r="R168" s="2"/>
      <c r="S168" s="2"/>
      <c r="T168" s="2"/>
      <c r="U168" s="2"/>
      <c r="V168" s="2"/>
      <c r="W168" s="206"/>
    </row>
    <row r="169" spans="1:29" ht="45" customHeight="1" thickBot="1" x14ac:dyDescent="0.25">
      <c r="B169" s="205"/>
      <c r="C169" s="322" t="s">
        <v>1976</v>
      </c>
      <c r="D169" s="838" t="s">
        <v>1972</v>
      </c>
      <c r="E169" s="839"/>
      <c r="F169" s="839"/>
      <c r="G169" s="839"/>
      <c r="H169" s="845"/>
      <c r="I169" s="827"/>
      <c r="J169" s="856"/>
      <c r="K169" s="856"/>
      <c r="L169" s="856"/>
      <c r="M169" s="828"/>
      <c r="N169" s="827"/>
      <c r="O169" s="856"/>
      <c r="P169" s="856"/>
      <c r="Q169" s="856"/>
      <c r="R169" s="828"/>
      <c r="S169" s="827"/>
      <c r="T169" s="828"/>
      <c r="U169" s="833"/>
      <c r="V169" s="834"/>
      <c r="W169" s="206"/>
      <c r="Y169" s="29" t="e">
        <f>+VLOOKUP($I$169,Listas!$CO$2:$CP$4,2)</f>
        <v>#N/A</v>
      </c>
    </row>
    <row r="170" spans="1:29" ht="5.0999999999999996" customHeight="1" thickBot="1" x14ac:dyDescent="0.25">
      <c r="B170" s="205"/>
      <c r="C170" s="2"/>
      <c r="D170" s="3"/>
      <c r="E170" s="3"/>
      <c r="F170" s="3"/>
      <c r="G170" s="3"/>
      <c r="H170" s="3"/>
      <c r="I170" s="3"/>
      <c r="J170" s="3"/>
      <c r="K170" s="3"/>
      <c r="L170" s="3"/>
      <c r="M170" s="3"/>
      <c r="N170" s="3"/>
      <c r="O170" s="3"/>
      <c r="P170" s="3"/>
      <c r="Q170" s="3"/>
      <c r="R170" s="3"/>
      <c r="S170" s="3"/>
      <c r="T170" s="3"/>
      <c r="U170" s="145"/>
      <c r="V170" s="145"/>
      <c r="W170" s="206"/>
    </row>
    <row r="171" spans="1:29" ht="45" customHeight="1" thickBot="1" x14ac:dyDescent="0.25">
      <c r="B171" s="205"/>
      <c r="C171" s="322" t="s">
        <v>1977</v>
      </c>
      <c r="D171" s="936" t="s">
        <v>1978</v>
      </c>
      <c r="E171" s="937"/>
      <c r="F171" s="937"/>
      <c r="G171" s="937"/>
      <c r="H171" s="938"/>
      <c r="I171" s="359"/>
      <c r="J171" s="359"/>
      <c r="K171" s="359"/>
      <c r="L171" s="359"/>
      <c r="M171" s="360"/>
      <c r="N171" s="359"/>
      <c r="O171" s="359"/>
      <c r="P171" s="359"/>
      <c r="Q171" s="359"/>
      <c r="R171" s="359"/>
      <c r="S171" s="827"/>
      <c r="T171" s="828"/>
      <c r="U171" s="367"/>
      <c r="V171" s="366"/>
      <c r="W171" s="206"/>
      <c r="Y171" s="29" t="e">
        <f>+VLOOKUP($I$171,Listas!$CQ$2:$CR$5,2)</f>
        <v>#N/A</v>
      </c>
    </row>
    <row r="172" spans="1:29" ht="5.0999999999999996" customHeight="1" thickBot="1" x14ac:dyDescent="0.25">
      <c r="B172" s="205"/>
      <c r="C172" s="2"/>
      <c r="D172" s="2"/>
      <c r="E172" s="2"/>
      <c r="F172" s="2"/>
      <c r="G172" s="2"/>
      <c r="H172" s="2"/>
      <c r="I172" s="2"/>
      <c r="J172" s="2"/>
      <c r="K172" s="2"/>
      <c r="L172" s="2"/>
      <c r="M172" s="2"/>
      <c r="N172" s="2"/>
      <c r="O172" s="2"/>
      <c r="P172" s="2"/>
      <c r="Q172" s="2"/>
      <c r="R172" s="2"/>
      <c r="S172" s="2"/>
      <c r="T172" s="2"/>
      <c r="U172" s="2"/>
      <c r="V172" s="2"/>
      <c r="W172" s="206"/>
    </row>
    <row r="173" spans="1:29" ht="5.0999999999999996" customHeight="1" thickBot="1" x14ac:dyDescent="0.25">
      <c r="B173" s="276"/>
      <c r="C173" s="266"/>
      <c r="D173" s="267"/>
      <c r="E173" s="267"/>
      <c r="F173" s="267"/>
      <c r="G173" s="267"/>
      <c r="H173" s="267"/>
      <c r="I173" s="267"/>
      <c r="J173" s="267"/>
      <c r="K173" s="267"/>
      <c r="L173" s="267"/>
      <c r="M173" s="267"/>
      <c r="N173" s="267"/>
      <c r="O173" s="267"/>
      <c r="P173" s="267"/>
      <c r="Q173" s="267"/>
      <c r="R173" s="267"/>
      <c r="S173" s="267"/>
      <c r="T173" s="267"/>
      <c r="U173" s="268"/>
      <c r="V173" s="268"/>
      <c r="W173" s="271"/>
      <c r="X173" s="274"/>
      <c r="Y173" s="273"/>
      <c r="Z173" s="274"/>
      <c r="AA173" s="274"/>
      <c r="AB173" s="275"/>
      <c r="AC173" s="272"/>
    </row>
    <row r="174" spans="1:29" ht="5.0999999999999996" customHeight="1" thickBot="1" x14ac:dyDescent="0.25">
      <c r="B174" s="205"/>
      <c r="C174" s="2"/>
      <c r="D174" s="2"/>
      <c r="E174" s="2"/>
      <c r="F174" s="2"/>
      <c r="G174" s="2"/>
      <c r="H174" s="2"/>
      <c r="I174" s="2"/>
      <c r="J174" s="2"/>
      <c r="K174" s="2"/>
      <c r="L174" s="2"/>
      <c r="M174" s="2"/>
      <c r="N174" s="2"/>
      <c r="O174" s="2"/>
      <c r="P174" s="2"/>
      <c r="Q174" s="2"/>
      <c r="R174" s="2"/>
      <c r="S174" s="2"/>
      <c r="T174" s="2"/>
      <c r="U174" s="2"/>
      <c r="V174" s="2"/>
      <c r="W174" s="206"/>
    </row>
    <row r="175" spans="1:29" ht="30" customHeight="1" thickBot="1" x14ac:dyDescent="0.25">
      <c r="B175" s="205"/>
      <c r="C175" s="835" t="s">
        <v>1877</v>
      </c>
      <c r="D175" s="836"/>
      <c r="E175" s="836"/>
      <c r="F175" s="836"/>
      <c r="G175" s="836"/>
      <c r="H175" s="836"/>
      <c r="I175" s="836"/>
      <c r="J175" s="837"/>
      <c r="K175" s="2"/>
      <c r="L175" s="2"/>
      <c r="M175" s="2"/>
      <c r="N175" s="2"/>
      <c r="O175" s="2"/>
      <c r="P175" s="2"/>
      <c r="Q175" s="2"/>
      <c r="R175" s="2"/>
      <c r="S175" s="2"/>
      <c r="T175" s="2"/>
      <c r="U175" s="2"/>
      <c r="V175" s="2"/>
      <c r="W175" s="206"/>
    </row>
    <row r="176" spans="1:29" ht="5.0999999999999996" customHeight="1" thickBot="1" x14ac:dyDescent="0.25">
      <c r="B176" s="205"/>
      <c r="C176" s="2"/>
      <c r="D176" s="2"/>
      <c r="E176" s="2"/>
      <c r="F176" s="2"/>
      <c r="G176" s="2"/>
      <c r="H176" s="2"/>
      <c r="I176" s="2"/>
      <c r="J176" s="2"/>
      <c r="K176" s="2"/>
      <c r="L176" s="2"/>
      <c r="M176" s="2"/>
      <c r="N176" s="2"/>
      <c r="O176" s="2"/>
      <c r="P176" s="2"/>
      <c r="Q176" s="2"/>
      <c r="R176" s="2"/>
      <c r="S176" s="2"/>
      <c r="T176" s="2"/>
      <c r="U176" s="2"/>
      <c r="V176" s="2"/>
      <c r="W176" s="206"/>
    </row>
    <row r="177" spans="1:29" s="9" customFormat="1" ht="15" customHeight="1" thickBot="1" x14ac:dyDescent="0.3">
      <c r="A177" s="12"/>
      <c r="B177" s="241"/>
      <c r="C177" s="841" t="s">
        <v>18</v>
      </c>
      <c r="D177" s="842"/>
      <c r="E177" s="842"/>
      <c r="F177" s="842"/>
      <c r="G177" s="842"/>
      <c r="H177" s="849"/>
      <c r="I177" s="850" t="s">
        <v>1371</v>
      </c>
      <c r="J177" s="851"/>
      <c r="K177" s="851"/>
      <c r="L177" s="851"/>
      <c r="M177" s="854"/>
      <c r="N177" s="850" t="s">
        <v>63</v>
      </c>
      <c r="O177" s="851"/>
      <c r="P177" s="851"/>
      <c r="Q177" s="851"/>
      <c r="R177" s="830"/>
      <c r="S177" s="850" t="s">
        <v>1247</v>
      </c>
      <c r="T177" s="830"/>
      <c r="U177" s="829" t="s">
        <v>1251</v>
      </c>
      <c r="V177" s="830"/>
      <c r="W177" s="242"/>
      <c r="X177" s="12"/>
      <c r="Y177" s="132"/>
    </row>
    <row r="178" spans="1:29" s="9" customFormat="1" ht="13.5" thickBot="1" x14ac:dyDescent="0.3">
      <c r="A178" s="12"/>
      <c r="B178" s="241"/>
      <c r="C178" s="323" t="s">
        <v>1246</v>
      </c>
      <c r="D178" s="841" t="s">
        <v>1252</v>
      </c>
      <c r="E178" s="842"/>
      <c r="F178" s="842"/>
      <c r="G178" s="842"/>
      <c r="H178" s="849"/>
      <c r="I178" s="852"/>
      <c r="J178" s="853"/>
      <c r="K178" s="853"/>
      <c r="L178" s="853"/>
      <c r="M178" s="855"/>
      <c r="N178" s="852"/>
      <c r="O178" s="853"/>
      <c r="P178" s="853"/>
      <c r="Q178" s="853"/>
      <c r="R178" s="832"/>
      <c r="S178" s="852"/>
      <c r="T178" s="832"/>
      <c r="U178" s="831"/>
      <c r="V178" s="832"/>
      <c r="W178" s="242"/>
      <c r="X178" s="12"/>
      <c r="Y178" s="132"/>
    </row>
    <row r="179" spans="1:29" ht="5.0999999999999996" customHeight="1" thickBot="1" x14ac:dyDescent="0.25">
      <c r="B179" s="205"/>
      <c r="C179" s="2"/>
      <c r="D179" s="2"/>
      <c r="E179" s="2"/>
      <c r="F179" s="2"/>
      <c r="G179" s="2"/>
      <c r="H179" s="2"/>
      <c r="I179" s="2"/>
      <c r="J179" s="2"/>
      <c r="K179" s="10"/>
      <c r="L179" s="2"/>
      <c r="M179" s="2"/>
      <c r="N179" s="2"/>
      <c r="O179" s="2"/>
      <c r="P179" s="2"/>
      <c r="Q179" s="2"/>
      <c r="R179" s="2"/>
      <c r="S179" s="2"/>
      <c r="T179" s="2"/>
      <c r="U179" s="2"/>
      <c r="V179" s="2"/>
      <c r="W179" s="206"/>
    </row>
    <row r="180" spans="1:29" ht="45" customHeight="1" thickBot="1" x14ac:dyDescent="0.25">
      <c r="B180" s="205"/>
      <c r="C180" s="322" t="s">
        <v>1971</v>
      </c>
      <c r="D180" s="838" t="s">
        <v>1983</v>
      </c>
      <c r="E180" s="839"/>
      <c r="F180" s="839"/>
      <c r="G180" s="839"/>
      <c r="H180" s="845"/>
      <c r="I180" s="827"/>
      <c r="J180" s="856"/>
      <c r="K180" s="856"/>
      <c r="L180" s="856"/>
      <c r="M180" s="828"/>
      <c r="N180" s="857"/>
      <c r="O180" s="856"/>
      <c r="P180" s="856"/>
      <c r="Q180" s="856"/>
      <c r="R180" s="828"/>
      <c r="S180" s="857"/>
      <c r="T180" s="858"/>
      <c r="U180" s="833"/>
      <c r="V180" s="834"/>
      <c r="W180" s="206"/>
      <c r="Y180" s="134" t="e">
        <f>+VLOOKUP($I$180,Listas!$DS$1:$DT$3,2)</f>
        <v>#N/A</v>
      </c>
    </row>
    <row r="181" spans="1:29" ht="5.0999999999999996" customHeight="1" thickBot="1" x14ac:dyDescent="0.25">
      <c r="B181" s="205"/>
      <c r="C181" s="2"/>
      <c r="D181" s="3"/>
      <c r="E181" s="3"/>
      <c r="F181" s="3"/>
      <c r="G181" s="3"/>
      <c r="H181" s="3"/>
      <c r="I181" s="3"/>
      <c r="J181" s="3"/>
      <c r="K181" s="3"/>
      <c r="L181" s="3"/>
      <c r="M181" s="3"/>
      <c r="N181" s="3"/>
      <c r="O181" s="3"/>
      <c r="P181" s="3"/>
      <c r="Q181" s="3"/>
      <c r="R181" s="3"/>
      <c r="S181" s="3"/>
      <c r="T181" s="3"/>
      <c r="U181" s="145"/>
      <c r="V181" s="145"/>
      <c r="W181" s="206"/>
      <c r="Y181" s="134"/>
    </row>
    <row r="182" spans="1:29" ht="30" customHeight="1" thickBot="1" x14ac:dyDescent="0.25">
      <c r="B182" s="205"/>
      <c r="C182" s="921" t="s">
        <v>1996</v>
      </c>
      <c r="D182" s="882" t="s">
        <v>1997</v>
      </c>
      <c r="E182" s="883"/>
      <c r="F182" s="883"/>
      <c r="G182" s="883"/>
      <c r="H182" s="884"/>
      <c r="I182" s="893"/>
      <c r="J182" s="894"/>
      <c r="K182" s="894"/>
      <c r="L182" s="894"/>
      <c r="M182" s="895"/>
      <c r="N182" s="874" t="s">
        <v>2002</v>
      </c>
      <c r="O182" s="875"/>
      <c r="P182" s="876"/>
      <c r="Q182" s="874" t="s">
        <v>2003</v>
      </c>
      <c r="R182" s="876"/>
      <c r="S182" s="919"/>
      <c r="T182" s="934"/>
      <c r="U182" s="870"/>
      <c r="V182" s="871"/>
      <c r="W182" s="206"/>
      <c r="Y182" s="29" t="e">
        <f>+VLOOKUP($I$182,Listas!$CS$2:$CT$5,2)</f>
        <v>#N/A</v>
      </c>
    </row>
    <row r="183" spans="1:29" ht="15" customHeight="1" thickBot="1" x14ac:dyDescent="0.25">
      <c r="B183" s="205"/>
      <c r="C183" s="922"/>
      <c r="D183" s="885"/>
      <c r="E183" s="886"/>
      <c r="F183" s="886"/>
      <c r="G183" s="886"/>
      <c r="H183" s="887"/>
      <c r="I183" s="896"/>
      <c r="J183" s="897"/>
      <c r="K183" s="897"/>
      <c r="L183" s="897"/>
      <c r="M183" s="898"/>
      <c r="N183" s="877"/>
      <c r="O183" s="878"/>
      <c r="P183" s="879"/>
      <c r="Q183" s="880"/>
      <c r="R183" s="881"/>
      <c r="S183" s="920"/>
      <c r="T183" s="935"/>
      <c r="U183" s="872"/>
      <c r="V183" s="873"/>
      <c r="W183" s="206"/>
    </row>
    <row r="184" spans="1:29" ht="5.0999999999999996" customHeight="1" thickBot="1" x14ac:dyDescent="0.25">
      <c r="B184" s="205"/>
      <c r="C184" s="2"/>
      <c r="D184" s="3"/>
      <c r="E184" s="3"/>
      <c r="F184" s="3"/>
      <c r="G184" s="3"/>
      <c r="H184" s="3"/>
      <c r="I184" s="3"/>
      <c r="J184" s="3"/>
      <c r="K184" s="3"/>
      <c r="L184" s="3"/>
      <c r="M184" s="3"/>
      <c r="N184" s="3"/>
      <c r="O184" s="3"/>
      <c r="P184" s="3"/>
      <c r="Q184" s="3"/>
      <c r="R184" s="3"/>
      <c r="S184" s="3"/>
      <c r="T184" s="3"/>
      <c r="U184" s="145"/>
      <c r="V184" s="145"/>
      <c r="W184" s="206"/>
      <c r="Y184" s="134"/>
    </row>
    <row r="185" spans="1:29" ht="30" customHeight="1" thickBot="1" x14ac:dyDescent="0.25">
      <c r="B185" s="205"/>
      <c r="C185" s="921" t="s">
        <v>2004</v>
      </c>
      <c r="D185" s="882" t="s">
        <v>2005</v>
      </c>
      <c r="E185" s="883"/>
      <c r="F185" s="883"/>
      <c r="G185" s="883"/>
      <c r="H185" s="884"/>
      <c r="I185" s="893"/>
      <c r="J185" s="894"/>
      <c r="K185" s="894"/>
      <c r="L185" s="894"/>
      <c r="M185" s="895"/>
      <c r="N185" s="899" t="s">
        <v>2009</v>
      </c>
      <c r="O185" s="875"/>
      <c r="P185" s="876"/>
      <c r="Q185" s="899" t="s">
        <v>2010</v>
      </c>
      <c r="R185" s="876"/>
      <c r="S185" s="900"/>
      <c r="T185" s="901"/>
      <c r="U185" s="904"/>
      <c r="V185" s="871"/>
      <c r="W185" s="206"/>
      <c r="Y185" s="29" t="e">
        <f>+VLOOKUP($I$185,Listas!$CU$2:CV4,2)</f>
        <v>#N/A</v>
      </c>
    </row>
    <row r="186" spans="1:29" ht="15" customHeight="1" thickBot="1" x14ac:dyDescent="0.25">
      <c r="B186" s="205"/>
      <c r="C186" s="922"/>
      <c r="D186" s="885"/>
      <c r="E186" s="886"/>
      <c r="F186" s="886"/>
      <c r="G186" s="886"/>
      <c r="H186" s="887"/>
      <c r="I186" s="896"/>
      <c r="J186" s="897"/>
      <c r="K186" s="897"/>
      <c r="L186" s="897"/>
      <c r="M186" s="898"/>
      <c r="N186" s="877"/>
      <c r="O186" s="878"/>
      <c r="P186" s="879"/>
      <c r="Q186" s="880"/>
      <c r="R186" s="906"/>
      <c r="S186" s="902"/>
      <c r="T186" s="903"/>
      <c r="U186" s="905"/>
      <c r="V186" s="873"/>
      <c r="W186" s="206"/>
    </row>
    <row r="187" spans="1:29" ht="5.0999999999999996" customHeight="1" thickBot="1" x14ac:dyDescent="0.25">
      <c r="B187" s="205"/>
      <c r="C187" s="2"/>
      <c r="D187" s="2"/>
      <c r="E187" s="2"/>
      <c r="F187" s="2"/>
      <c r="G187" s="2"/>
      <c r="H187" s="2"/>
      <c r="I187" s="2"/>
      <c r="J187" s="2"/>
      <c r="K187" s="2"/>
      <c r="L187" s="2"/>
      <c r="M187" s="2"/>
      <c r="N187" s="2"/>
      <c r="O187" s="2"/>
      <c r="P187" s="2"/>
      <c r="Q187" s="2"/>
      <c r="R187" s="2"/>
      <c r="S187" s="2"/>
      <c r="T187" s="2"/>
      <c r="U187" s="2"/>
      <c r="V187" s="2"/>
      <c r="W187" s="206"/>
    </row>
    <row r="188" spans="1:29" ht="5.0999999999999996" customHeight="1" thickBot="1" x14ac:dyDescent="0.25">
      <c r="B188" s="276"/>
      <c r="C188" s="266"/>
      <c r="D188" s="266"/>
      <c r="E188" s="266"/>
      <c r="F188" s="266"/>
      <c r="G188" s="266"/>
      <c r="H188" s="266"/>
      <c r="I188" s="266"/>
      <c r="J188" s="266"/>
      <c r="K188" s="266"/>
      <c r="L188" s="266"/>
      <c r="M188" s="266"/>
      <c r="N188" s="266"/>
      <c r="O188" s="266"/>
      <c r="P188" s="266"/>
      <c r="Q188" s="266"/>
      <c r="R188" s="266"/>
      <c r="S188" s="266"/>
      <c r="T188" s="266"/>
      <c r="U188" s="266"/>
      <c r="V188" s="266"/>
      <c r="W188" s="271"/>
      <c r="AC188" s="272"/>
    </row>
    <row r="189" spans="1:29" ht="5.0999999999999996" customHeight="1" thickBot="1" x14ac:dyDescent="0.25">
      <c r="B189" s="205"/>
      <c r="C189" s="2"/>
      <c r="D189" s="2"/>
      <c r="E189" s="2"/>
      <c r="F189" s="2"/>
      <c r="G189" s="2"/>
      <c r="H189" s="2"/>
      <c r="I189" s="2"/>
      <c r="J189" s="2"/>
      <c r="K189" s="2"/>
      <c r="L189" s="2"/>
      <c r="M189" s="2"/>
      <c r="N189" s="2"/>
      <c r="O189" s="2"/>
      <c r="P189" s="2"/>
      <c r="Q189" s="2"/>
      <c r="R189" s="2"/>
      <c r="S189" s="2"/>
      <c r="T189" s="2"/>
      <c r="U189" s="2"/>
      <c r="V189" s="2"/>
      <c r="W189" s="206"/>
    </row>
    <row r="190" spans="1:29" ht="13.5" thickBot="1" x14ac:dyDescent="0.25">
      <c r="B190" s="205"/>
      <c r="C190" s="942" t="s">
        <v>1413</v>
      </c>
      <c r="D190" s="943"/>
      <c r="E190" s="943"/>
      <c r="F190" s="943"/>
      <c r="G190" s="943"/>
      <c r="H190" s="943"/>
      <c r="I190" s="943"/>
      <c r="J190" s="944"/>
      <c r="K190" s="2"/>
      <c r="L190" s="2"/>
      <c r="M190" s="2"/>
      <c r="N190" s="2"/>
      <c r="O190" s="2"/>
      <c r="P190" s="2"/>
      <c r="Q190" s="2"/>
      <c r="R190" s="2"/>
      <c r="S190" s="2"/>
      <c r="T190" s="2"/>
      <c r="U190" s="2"/>
      <c r="V190" s="2"/>
      <c r="W190" s="206"/>
    </row>
    <row r="191" spans="1:29" ht="5.0999999999999996" customHeight="1" thickBot="1" x14ac:dyDescent="0.25">
      <c r="B191" s="205"/>
      <c r="C191" s="2"/>
      <c r="D191" s="2"/>
      <c r="E191" s="2"/>
      <c r="F191" s="2"/>
      <c r="G191" s="2"/>
      <c r="H191" s="2"/>
      <c r="I191" s="2"/>
      <c r="J191" s="2"/>
      <c r="K191" s="2"/>
      <c r="L191" s="2"/>
      <c r="M191" s="2"/>
      <c r="N191" s="2"/>
      <c r="O191" s="2"/>
      <c r="P191" s="2"/>
      <c r="Q191" s="2"/>
      <c r="R191" s="2"/>
      <c r="S191" s="2"/>
      <c r="T191" s="2"/>
      <c r="U191" s="2"/>
      <c r="V191" s="2"/>
      <c r="W191" s="206"/>
    </row>
    <row r="192" spans="1:29" ht="15" customHeight="1" thickBot="1" x14ac:dyDescent="0.25">
      <c r="B192" s="205"/>
      <c r="C192" s="890" t="s">
        <v>1878</v>
      </c>
      <c r="D192" s="891"/>
      <c r="E192" s="891"/>
      <c r="F192" s="932"/>
      <c r="G192" s="933" t="e">
        <f ca="1">+((G195*25%)+(G199*25%)+(G207*50%))*80%</f>
        <v>#DIV/0!</v>
      </c>
      <c r="H192" s="889"/>
      <c r="I192" s="2"/>
      <c r="J192" s="890" t="s">
        <v>1879</v>
      </c>
      <c r="K192" s="891"/>
      <c r="L192" s="891"/>
      <c r="M192" s="892"/>
      <c r="N192" s="888" t="e">
        <f>+N195*20%</f>
        <v>#N/A</v>
      </c>
      <c r="O192" s="889"/>
      <c r="P192" s="2"/>
      <c r="Q192" s="890" t="s">
        <v>26</v>
      </c>
      <c r="R192" s="891"/>
      <c r="S192" s="891"/>
      <c r="T192" s="892"/>
      <c r="U192" s="888" t="e">
        <f ca="1">+G192+N192</f>
        <v>#DIV/0!</v>
      </c>
      <c r="V192" s="889"/>
      <c r="W192" s="206"/>
    </row>
    <row r="193" spans="2:42" ht="5.0999999999999996" customHeight="1" x14ac:dyDescent="0.2">
      <c r="B193" s="205"/>
      <c r="C193" s="2"/>
      <c r="D193" s="2"/>
      <c r="E193" s="2"/>
      <c r="F193" s="2"/>
      <c r="G193" s="2"/>
      <c r="H193" s="2"/>
      <c r="I193" s="2"/>
      <c r="J193" s="2"/>
      <c r="K193" s="2"/>
      <c r="L193" s="2"/>
      <c r="M193" s="2"/>
      <c r="N193" s="2"/>
      <c r="O193" s="2"/>
      <c r="P193" s="2"/>
      <c r="Q193" s="2"/>
      <c r="R193" s="2"/>
      <c r="S193" s="2"/>
      <c r="T193" s="2"/>
      <c r="U193" s="2"/>
      <c r="V193" s="2"/>
      <c r="W193" s="206"/>
    </row>
    <row r="194" spans="2:42" ht="5.0999999999999996" customHeight="1" thickBot="1" x14ac:dyDescent="0.25">
      <c r="B194" s="205"/>
      <c r="C194" s="2"/>
      <c r="D194" s="2"/>
      <c r="E194" s="2"/>
      <c r="F194" s="2"/>
      <c r="G194" s="2"/>
      <c r="H194" s="2"/>
      <c r="I194" s="2"/>
      <c r="J194" s="2"/>
      <c r="K194" s="2"/>
      <c r="L194" s="2"/>
      <c r="M194" s="2"/>
      <c r="N194" s="2"/>
      <c r="O194" s="2"/>
      <c r="P194" s="2"/>
      <c r="Q194" s="2"/>
      <c r="R194" s="2"/>
      <c r="S194" s="2"/>
      <c r="T194" s="2"/>
      <c r="U194" s="2"/>
      <c r="V194" s="2"/>
      <c r="W194" s="206"/>
    </row>
    <row r="195" spans="2:42" ht="15" customHeight="1" thickBot="1" x14ac:dyDescent="0.25">
      <c r="B195" s="205"/>
      <c r="C195" s="890" t="s">
        <v>1414</v>
      </c>
      <c r="D195" s="891"/>
      <c r="E195" s="891"/>
      <c r="F195" s="892"/>
      <c r="G195" s="888" t="e">
        <f>+G197</f>
        <v>#DIV/0!</v>
      </c>
      <c r="H195" s="889"/>
      <c r="I195" s="9"/>
      <c r="J195" s="890" t="s">
        <v>1880</v>
      </c>
      <c r="K195" s="891"/>
      <c r="L195" s="891"/>
      <c r="M195" s="892"/>
      <c r="N195" s="888" t="e">
        <f>+(N197+N199)/2</f>
        <v>#N/A</v>
      </c>
      <c r="O195" s="889"/>
      <c r="P195" s="2"/>
      <c r="Q195" s="928" t="s">
        <v>2170</v>
      </c>
      <c r="R195" s="929"/>
      <c r="S195" s="929"/>
      <c r="T195" s="930"/>
      <c r="U195" s="859" t="e">
        <f ca="1">+Y195</f>
        <v>#DIV/0!</v>
      </c>
      <c r="V195" s="860"/>
      <c r="W195" s="206"/>
      <c r="Y195" s="29" t="e">
        <f ca="1">+IF(U192&lt;=10%,"Inicial",IF(AND(U192&gt;=10.1%,U192&lt;=30%),"Básico",IF(AND(U192&gt;=30.1%,U192&lt;=50%),"Intermedio",IF(AND(U192&gt;=50.1%,U192&lt;=70%),"Satisfactorio",IF(AND(U192&gt;=70.1%,U192&lt;=90%),"Avanzado",IF(AND(U192&gt;=90.1%),"Ideal"))))))</f>
        <v>#DIV/0!</v>
      </c>
    </row>
    <row r="196" spans="2:42" ht="5.0999999999999996" customHeight="1" thickBot="1" x14ac:dyDescent="0.25">
      <c r="B196" s="205"/>
      <c r="C196" s="2"/>
      <c r="D196" s="2"/>
      <c r="E196" s="2"/>
      <c r="F196" s="2"/>
      <c r="G196" s="2"/>
      <c r="H196" s="2"/>
      <c r="I196" s="9"/>
      <c r="J196" s="2"/>
      <c r="K196" s="2"/>
      <c r="L196" s="2"/>
      <c r="M196" s="2"/>
      <c r="N196" s="2"/>
      <c r="O196" s="2"/>
      <c r="P196" s="2"/>
      <c r="Q196" s="2"/>
      <c r="R196" s="2"/>
      <c r="S196" s="2"/>
      <c r="T196" s="2"/>
      <c r="U196" s="2"/>
      <c r="V196" s="2"/>
      <c r="W196" s="206"/>
    </row>
    <row r="197" spans="2:42" ht="45" customHeight="1" thickBot="1" x14ac:dyDescent="0.25">
      <c r="B197" s="205"/>
      <c r="C197" s="838" t="s">
        <v>1426</v>
      </c>
      <c r="D197" s="839"/>
      <c r="E197" s="839"/>
      <c r="F197" s="840"/>
      <c r="G197" s="931" t="e">
        <f>+(Y20+Y26+Y31+Y33+Y35+Y37+Y39)/7</f>
        <v>#DIV/0!</v>
      </c>
      <c r="H197" s="927"/>
      <c r="I197" s="9"/>
      <c r="J197" s="838" t="s">
        <v>1881</v>
      </c>
      <c r="K197" s="839"/>
      <c r="L197" s="839"/>
      <c r="M197" s="845"/>
      <c r="N197" s="926" t="e">
        <f>+(Y169+Y171)/2</f>
        <v>#N/A</v>
      </c>
      <c r="O197" s="927"/>
      <c r="P197" s="2"/>
      <c r="Q197" s="939" t="s">
        <v>2171</v>
      </c>
      <c r="R197" s="861" t="e">
        <f ca="1">+AA201</f>
        <v>#VALUE!</v>
      </c>
      <c r="S197" s="862"/>
      <c r="T197" s="862"/>
      <c r="U197" s="862"/>
      <c r="V197" s="863"/>
      <c r="W197" s="206"/>
      <c r="Y197" s="29" t="e">
        <f>+'2.2. Requisitos mínimos'!Y28+'2.2. Requisitos mínimos'!Y44+'2.2. Requisitos mínimos'!Y60+'2.4. Verificación'!Y156+'2.4. Verificación'!Y158</f>
        <v>#VALUE!</v>
      </c>
      <c r="AA197" s="29"/>
      <c r="AO197" s="10" t="str">
        <f>+C195</f>
        <v>5.1. Criterios económicos</v>
      </c>
      <c r="AP197" s="144" t="e">
        <f>+G195</f>
        <v>#DIV/0!</v>
      </c>
    </row>
    <row r="198" spans="2:42" ht="5.0999999999999996" customHeight="1" thickBot="1" x14ac:dyDescent="0.25">
      <c r="B198" s="205"/>
      <c r="C198" s="2"/>
      <c r="D198" s="2"/>
      <c r="E198" s="2"/>
      <c r="F198" s="2"/>
      <c r="G198" s="2"/>
      <c r="H198" s="2"/>
      <c r="I198" s="2"/>
      <c r="J198" s="2"/>
      <c r="K198" s="2"/>
      <c r="L198" s="2"/>
      <c r="M198" s="2"/>
      <c r="N198" s="2"/>
      <c r="O198" s="2"/>
      <c r="P198" s="2"/>
      <c r="Q198" s="940"/>
      <c r="R198" s="864"/>
      <c r="S198" s="865"/>
      <c r="T198" s="865"/>
      <c r="U198" s="865"/>
      <c r="V198" s="866"/>
      <c r="W198" s="206"/>
      <c r="AO198" s="10" t="str">
        <f>+C199</f>
        <v>5.2. Criterios sociales</v>
      </c>
      <c r="AP198" s="144" t="e">
        <f>+G199</f>
        <v>#N/A</v>
      </c>
    </row>
    <row r="199" spans="2:42" ht="60" customHeight="1" thickBot="1" x14ac:dyDescent="0.25">
      <c r="B199" s="205"/>
      <c r="C199" s="890" t="s">
        <v>1427</v>
      </c>
      <c r="D199" s="891"/>
      <c r="E199" s="891"/>
      <c r="F199" s="892"/>
      <c r="G199" s="888" t="e">
        <f>+(G201+G203+G205)/3</f>
        <v>#N/A</v>
      </c>
      <c r="H199" s="889"/>
      <c r="I199" s="2"/>
      <c r="J199" s="838" t="s">
        <v>1882</v>
      </c>
      <c r="K199" s="839"/>
      <c r="L199" s="839"/>
      <c r="M199" s="845"/>
      <c r="N199" s="926" t="e">
        <f>+(Y180+Y182+Y185)/3</f>
        <v>#N/A</v>
      </c>
      <c r="O199" s="927"/>
      <c r="P199" s="2"/>
      <c r="Q199" s="941"/>
      <c r="R199" s="867"/>
      <c r="S199" s="868"/>
      <c r="T199" s="868"/>
      <c r="U199" s="868"/>
      <c r="V199" s="869"/>
      <c r="W199" s="206"/>
      <c r="Y199" s="29" t="e">
        <f>+IF(Y197&gt;=3.33,"1",IF(AND(Y197&lt;3.33),"0"))</f>
        <v>#VALUE!</v>
      </c>
      <c r="AA199" s="29" t="e">
        <f ca="1">+IF(U192&lt;=50%,"0",IF(AND(U192&gt;=50.1%),"1"))</f>
        <v>#DIV/0!</v>
      </c>
      <c r="AO199" s="10" t="str">
        <f>+C207</f>
        <v>5.3. Criterios ambientales</v>
      </c>
      <c r="AP199" s="144" t="e">
        <f ca="1">+G207</f>
        <v>#REF!</v>
      </c>
    </row>
    <row r="200" spans="2:42" ht="5.0999999999999996" customHeight="1" thickBot="1" x14ac:dyDescent="0.25">
      <c r="B200" s="205"/>
      <c r="C200" s="2"/>
      <c r="D200" s="2"/>
      <c r="E200" s="2"/>
      <c r="F200" s="2"/>
      <c r="G200" s="2"/>
      <c r="H200" s="2"/>
      <c r="I200" s="2"/>
      <c r="J200" s="2"/>
      <c r="K200" s="2"/>
      <c r="L200" s="2"/>
      <c r="M200" s="2"/>
      <c r="N200" s="2"/>
      <c r="O200" s="2"/>
      <c r="P200" s="2"/>
      <c r="Q200" s="2"/>
      <c r="R200" s="2"/>
      <c r="S200" s="2"/>
      <c r="T200" s="2"/>
      <c r="U200" s="2"/>
      <c r="V200" s="2"/>
      <c r="W200" s="206"/>
      <c r="AO200" s="10" t="str">
        <f>+J192</f>
        <v>Nivel 2</v>
      </c>
      <c r="AP200" s="144" t="e">
        <f>+N192</f>
        <v>#N/A</v>
      </c>
    </row>
    <row r="201" spans="2:42" ht="30" customHeight="1" thickBot="1" x14ac:dyDescent="0.25">
      <c r="B201" s="205"/>
      <c r="C201" s="838" t="s">
        <v>1428</v>
      </c>
      <c r="D201" s="839"/>
      <c r="E201" s="839"/>
      <c r="F201" s="840"/>
      <c r="G201" s="931" t="e">
        <f>+AA54</f>
        <v>#N/A</v>
      </c>
      <c r="H201" s="927"/>
      <c r="I201" s="2"/>
      <c r="J201" s="2"/>
      <c r="K201" s="2"/>
      <c r="L201" s="2"/>
      <c r="M201" s="2"/>
      <c r="N201" s="2"/>
      <c r="O201" s="2"/>
      <c r="P201" s="2"/>
      <c r="Q201" s="2"/>
      <c r="R201" s="2"/>
      <c r="S201" s="2"/>
      <c r="T201" s="2"/>
      <c r="U201" s="2"/>
      <c r="V201" s="2"/>
      <c r="W201" s="206"/>
      <c r="Y201" s="29" t="e">
        <f ca="1">+Y199+AA199</f>
        <v>#VALUE!</v>
      </c>
      <c r="AA201" s="29" t="e">
        <f ca="1">+IF(Y201&lt;2,"El Negocio Verde no reúne las condiciones suficientes para la expedición de aval de confianza y uso de la marca.",IF(AND(Y201&gt;=2),"El Negocio Verde reúne las condiciones suficientes para la expedición de aval de confianza y uso de la marca"))</f>
        <v>#VALUE!</v>
      </c>
      <c r="AO201" s="10" t="str">
        <f>+Q192</f>
        <v>Total</v>
      </c>
      <c r="AP201" s="144" t="e">
        <f ca="1">+U192</f>
        <v>#DIV/0!</v>
      </c>
    </row>
    <row r="202" spans="2:42" ht="5.0999999999999996" customHeight="1" thickBot="1" x14ac:dyDescent="0.25">
      <c r="B202" s="205"/>
      <c r="C202" s="2"/>
      <c r="D202" s="2"/>
      <c r="E202" s="2"/>
      <c r="F202" s="2"/>
      <c r="G202" s="2"/>
      <c r="H202" s="2"/>
      <c r="I202" s="2"/>
      <c r="J202" s="2"/>
      <c r="K202" s="2"/>
      <c r="L202" s="2"/>
      <c r="M202" s="2"/>
      <c r="N202" s="2"/>
      <c r="O202" s="2"/>
      <c r="P202" s="2"/>
      <c r="Q202" s="2"/>
      <c r="R202" s="2"/>
      <c r="S202" s="2"/>
      <c r="T202" s="2"/>
      <c r="U202" s="2"/>
      <c r="V202" s="2"/>
      <c r="W202" s="206"/>
    </row>
    <row r="203" spans="2:42" ht="30" customHeight="1" thickBot="1" x14ac:dyDescent="0.25">
      <c r="B203" s="205"/>
      <c r="C203" s="838" t="s">
        <v>1429</v>
      </c>
      <c r="D203" s="839"/>
      <c r="E203" s="839"/>
      <c r="F203" s="845"/>
      <c r="G203" s="926" t="e">
        <f>+AA61</f>
        <v>#N/A</v>
      </c>
      <c r="H203" s="927"/>
      <c r="I203" s="2"/>
      <c r="J203" s="2"/>
      <c r="K203" s="2"/>
      <c r="L203" s="2"/>
      <c r="M203" s="2"/>
      <c r="N203" s="2"/>
      <c r="O203" s="2"/>
      <c r="P203" s="2"/>
      <c r="Q203" s="2"/>
      <c r="R203" s="2"/>
      <c r="S203" s="2"/>
      <c r="T203" s="2"/>
      <c r="U203" s="2"/>
      <c r="V203" s="2"/>
      <c r="W203" s="206"/>
    </row>
    <row r="204" spans="2:42" ht="5.0999999999999996" customHeight="1" thickBot="1" x14ac:dyDescent="0.25">
      <c r="B204" s="205"/>
      <c r="C204" s="2"/>
      <c r="D204" s="2"/>
      <c r="E204" s="2"/>
      <c r="F204" s="2"/>
      <c r="G204" s="2"/>
      <c r="H204" s="2"/>
      <c r="I204" s="2"/>
      <c r="J204" s="2"/>
      <c r="K204" s="2"/>
      <c r="L204" s="2"/>
      <c r="M204" s="2"/>
      <c r="N204" s="2"/>
      <c r="O204" s="2"/>
      <c r="P204" s="2"/>
      <c r="Q204" s="2"/>
      <c r="R204" s="2"/>
      <c r="S204" s="2"/>
      <c r="T204" s="2"/>
      <c r="U204" s="2"/>
      <c r="V204" s="2"/>
      <c r="W204" s="206"/>
    </row>
    <row r="205" spans="2:42" ht="30" customHeight="1" thickBot="1" x14ac:dyDescent="0.25">
      <c r="B205" s="205"/>
      <c r="C205" s="838" t="s">
        <v>1430</v>
      </c>
      <c r="D205" s="839"/>
      <c r="E205" s="839"/>
      <c r="F205" s="845"/>
      <c r="G205" s="926" t="e">
        <f>+AA73</f>
        <v>#N/A</v>
      </c>
      <c r="H205" s="927"/>
      <c r="I205" s="2"/>
      <c r="J205" s="2"/>
      <c r="K205" s="2"/>
      <c r="L205" s="2"/>
      <c r="M205" s="2"/>
      <c r="N205" s="2"/>
      <c r="O205" s="2"/>
      <c r="P205" s="2"/>
      <c r="Q205" s="2"/>
      <c r="R205" s="2"/>
      <c r="S205" s="2"/>
      <c r="T205" s="2"/>
      <c r="U205" s="2"/>
      <c r="V205" s="2"/>
      <c r="W205" s="206"/>
    </row>
    <row r="206" spans="2:42" ht="5.0999999999999996" customHeight="1" thickBot="1" x14ac:dyDescent="0.25">
      <c r="B206" s="205"/>
      <c r="C206" s="2"/>
      <c r="D206" s="2"/>
      <c r="E206" s="2"/>
      <c r="F206" s="2"/>
      <c r="G206" s="2"/>
      <c r="H206" s="2"/>
      <c r="I206" s="2"/>
      <c r="J206" s="2"/>
      <c r="K206" s="2"/>
      <c r="L206" s="2"/>
      <c r="M206" s="2"/>
      <c r="N206" s="2"/>
      <c r="O206" s="2"/>
      <c r="P206" s="2"/>
      <c r="Q206" s="2"/>
      <c r="R206" s="2"/>
      <c r="S206" s="2"/>
      <c r="T206" s="2"/>
      <c r="U206" s="2"/>
      <c r="V206" s="2"/>
      <c r="W206" s="206"/>
    </row>
    <row r="207" spans="2:42" ht="15" customHeight="1" thickBot="1" x14ac:dyDescent="0.25">
      <c r="B207" s="205"/>
      <c r="C207" s="890" t="s">
        <v>1866</v>
      </c>
      <c r="D207" s="891"/>
      <c r="E207" s="891"/>
      <c r="F207" s="892"/>
      <c r="G207" s="888" t="e">
        <f ca="1">+(G209+G211+G213+G215+G217+G219)/6</f>
        <v>#REF!</v>
      </c>
      <c r="H207" s="889"/>
      <c r="I207" s="2"/>
      <c r="J207" s="2"/>
      <c r="K207" s="2"/>
      <c r="L207" s="2"/>
      <c r="M207" s="2"/>
      <c r="N207" s="2"/>
      <c r="O207" s="2"/>
      <c r="P207" s="2"/>
      <c r="Q207" s="2"/>
      <c r="R207" s="2"/>
      <c r="S207" s="2"/>
      <c r="T207" s="2"/>
      <c r="U207" s="2"/>
      <c r="V207" s="2"/>
      <c r="W207" s="206"/>
    </row>
    <row r="208" spans="2:42" ht="5.0999999999999996" customHeight="1" thickBot="1" x14ac:dyDescent="0.25">
      <c r="B208" s="205"/>
      <c r="C208" s="2"/>
      <c r="D208" s="2"/>
      <c r="E208" s="2"/>
      <c r="F208" s="2"/>
      <c r="G208" s="2"/>
      <c r="H208" s="2"/>
      <c r="I208" s="2"/>
      <c r="J208" s="2"/>
      <c r="K208" s="2"/>
      <c r="L208" s="2"/>
      <c r="M208" s="2"/>
      <c r="N208" s="2"/>
      <c r="O208" s="2"/>
      <c r="P208" s="2"/>
      <c r="Q208" s="2"/>
      <c r="R208" s="2"/>
      <c r="S208" s="2"/>
      <c r="T208" s="2"/>
      <c r="U208" s="2"/>
      <c r="V208" s="2"/>
      <c r="W208" s="206"/>
    </row>
    <row r="209" spans="2:26" ht="13.5" thickBot="1" x14ac:dyDescent="0.25">
      <c r="B209" s="205"/>
      <c r="C209" s="838" t="s">
        <v>2044</v>
      </c>
      <c r="D209" s="839"/>
      <c r="E209" s="839"/>
      <c r="F209" s="845"/>
      <c r="G209" s="926" t="e">
        <f ca="1">+(AB85+Y90+Y92)/3</f>
        <v>#REF!</v>
      </c>
      <c r="H209" s="927"/>
      <c r="I209" s="2"/>
      <c r="J209" s="2"/>
      <c r="K209" s="2"/>
      <c r="L209" s="2"/>
      <c r="M209" s="2"/>
      <c r="N209" s="2"/>
      <c r="O209" s="2"/>
      <c r="P209" s="2"/>
      <c r="Q209" s="10"/>
      <c r="R209" s="10"/>
      <c r="S209" s="10"/>
      <c r="T209" s="10"/>
      <c r="U209" s="10"/>
      <c r="V209" s="10"/>
      <c r="W209" s="206"/>
    </row>
    <row r="210" spans="2:26" ht="5.0999999999999996" customHeight="1" thickBot="1" x14ac:dyDescent="0.25">
      <c r="B210" s="205"/>
      <c r="C210" s="2"/>
      <c r="D210" s="2"/>
      <c r="E210" s="2"/>
      <c r="F210" s="2"/>
      <c r="G210" s="2"/>
      <c r="H210" s="2"/>
      <c r="I210" s="2"/>
      <c r="J210" s="2"/>
      <c r="K210" s="2"/>
      <c r="L210" s="2"/>
      <c r="M210" s="2"/>
      <c r="N210" s="2"/>
      <c r="O210" s="2"/>
      <c r="P210" s="2"/>
      <c r="Q210" s="2"/>
      <c r="R210" s="2"/>
      <c r="S210" s="2"/>
      <c r="T210" s="2"/>
      <c r="U210" s="2"/>
      <c r="V210" s="2"/>
      <c r="W210" s="206"/>
    </row>
    <row r="211" spans="2:26" ht="15" customHeight="1" thickBot="1" x14ac:dyDescent="0.25">
      <c r="B211" s="205"/>
      <c r="C211" s="838" t="s">
        <v>1871</v>
      </c>
      <c r="D211" s="839"/>
      <c r="E211" s="839"/>
      <c r="F211" s="845"/>
      <c r="G211" s="926" t="e">
        <f>+(Y101+Y103+Y105+Y107)/4</f>
        <v>#N/A</v>
      </c>
      <c r="H211" s="927"/>
      <c r="I211" s="2"/>
      <c r="J211" s="2"/>
      <c r="K211" s="2"/>
      <c r="L211" s="2"/>
      <c r="M211" s="2"/>
      <c r="N211" s="2"/>
      <c r="O211" s="2"/>
      <c r="P211" s="2"/>
      <c r="Q211" s="2"/>
      <c r="R211" s="2"/>
      <c r="S211" s="2"/>
      <c r="T211" s="2"/>
      <c r="U211" s="2"/>
      <c r="V211" s="2"/>
      <c r="W211" s="206"/>
    </row>
    <row r="212" spans="2:26" ht="5.0999999999999996" customHeight="1" thickBot="1" x14ac:dyDescent="0.25">
      <c r="B212" s="205"/>
      <c r="C212" s="2"/>
      <c r="D212" s="2"/>
      <c r="E212" s="2"/>
      <c r="F212" s="2"/>
      <c r="G212" s="2"/>
      <c r="H212" s="2"/>
      <c r="I212" s="2"/>
      <c r="J212" s="2"/>
      <c r="K212" s="2"/>
      <c r="L212" s="2"/>
      <c r="M212" s="2"/>
      <c r="N212" s="2"/>
      <c r="O212" s="2"/>
      <c r="P212" s="2"/>
      <c r="Q212" s="2"/>
      <c r="R212" s="2"/>
      <c r="S212" s="2"/>
      <c r="T212" s="2"/>
      <c r="U212" s="2"/>
      <c r="V212" s="2"/>
      <c r="W212" s="206"/>
    </row>
    <row r="213" spans="2:26" ht="15" customHeight="1" thickBot="1" x14ac:dyDescent="0.25">
      <c r="B213" s="205"/>
      <c r="C213" s="838" t="s">
        <v>1872</v>
      </c>
      <c r="D213" s="839"/>
      <c r="E213" s="839"/>
      <c r="F213" s="845"/>
      <c r="G213" s="926" t="e">
        <f>+(Y116+Y118)/2</f>
        <v>#N/A</v>
      </c>
      <c r="H213" s="927"/>
      <c r="I213" s="2"/>
      <c r="J213" s="2"/>
      <c r="K213" s="2"/>
      <c r="L213" s="2"/>
      <c r="M213" s="2"/>
      <c r="N213" s="2"/>
      <c r="O213" s="2"/>
      <c r="P213" s="2"/>
      <c r="Q213" s="2"/>
      <c r="R213" s="2"/>
      <c r="S213" s="2"/>
      <c r="T213" s="2"/>
      <c r="U213" s="2"/>
      <c r="V213" s="2"/>
      <c r="W213" s="206"/>
    </row>
    <row r="214" spans="2:26" ht="5.0999999999999996" customHeight="1" thickBot="1" x14ac:dyDescent="0.25">
      <c r="B214" s="205"/>
      <c r="C214" s="2"/>
      <c r="D214" s="2"/>
      <c r="E214" s="2"/>
      <c r="F214" s="2"/>
      <c r="G214" s="2"/>
      <c r="H214" s="2"/>
      <c r="I214" s="2"/>
      <c r="J214" s="2"/>
      <c r="K214" s="2"/>
      <c r="L214" s="2"/>
      <c r="M214" s="2"/>
      <c r="N214" s="2"/>
      <c r="O214" s="2"/>
      <c r="P214" s="2"/>
      <c r="Q214" s="2"/>
      <c r="R214" s="2"/>
      <c r="S214" s="2"/>
      <c r="T214" s="2"/>
      <c r="U214" s="2"/>
      <c r="V214" s="2"/>
      <c r="W214" s="206"/>
    </row>
    <row r="215" spans="2:26" ht="30" customHeight="1" thickBot="1" x14ac:dyDescent="0.25">
      <c r="B215" s="205"/>
      <c r="C215" s="838" t="s">
        <v>1874</v>
      </c>
      <c r="D215" s="839"/>
      <c r="E215" s="839"/>
      <c r="F215" s="845"/>
      <c r="G215" s="926" t="e">
        <f>+Y127</f>
        <v>#N/A</v>
      </c>
      <c r="H215" s="927"/>
      <c r="I215" s="2"/>
      <c r="J215" s="2"/>
      <c r="K215" s="2"/>
      <c r="L215" s="2"/>
      <c r="M215" s="2"/>
      <c r="N215" s="2"/>
      <c r="O215" s="2"/>
      <c r="P215" s="2"/>
      <c r="Q215" s="2"/>
      <c r="R215" s="2"/>
      <c r="S215" s="2"/>
      <c r="T215" s="2"/>
      <c r="U215" s="2"/>
      <c r="V215" s="2"/>
      <c r="W215" s="206"/>
    </row>
    <row r="216" spans="2:26" ht="5.0999999999999996" customHeight="1" thickBot="1" x14ac:dyDescent="0.25">
      <c r="B216" s="205"/>
      <c r="C216" s="2"/>
      <c r="D216" s="2"/>
      <c r="E216" s="2"/>
      <c r="F216" s="2"/>
      <c r="G216" s="2"/>
      <c r="H216" s="2"/>
      <c r="I216" s="2"/>
      <c r="J216" s="2"/>
      <c r="K216" s="2"/>
      <c r="L216" s="2"/>
      <c r="M216" s="2"/>
      <c r="N216" s="2"/>
      <c r="O216" s="2"/>
      <c r="P216" s="2"/>
      <c r="Q216" s="2"/>
      <c r="R216" s="2"/>
      <c r="S216" s="2"/>
      <c r="T216" s="2"/>
      <c r="U216" s="2"/>
      <c r="V216" s="2"/>
      <c r="W216" s="206"/>
    </row>
    <row r="217" spans="2:26" ht="45" customHeight="1" thickBot="1" x14ac:dyDescent="0.25">
      <c r="B217" s="205"/>
      <c r="C217" s="838" t="s">
        <v>2220</v>
      </c>
      <c r="D217" s="839"/>
      <c r="E217" s="839"/>
      <c r="F217" s="845"/>
      <c r="G217" s="926" t="e">
        <f>+(Y136+Y138+Y140)/3</f>
        <v>#N/A</v>
      </c>
      <c r="H217" s="927"/>
      <c r="I217" s="2"/>
      <c r="J217" s="2"/>
      <c r="K217" s="2"/>
      <c r="L217" s="2"/>
      <c r="M217" s="2"/>
      <c r="N217" s="2"/>
      <c r="O217" s="2"/>
      <c r="P217" s="2"/>
      <c r="Q217" s="2"/>
      <c r="R217" s="2"/>
      <c r="S217" s="2"/>
      <c r="T217" s="2"/>
      <c r="U217" s="2"/>
      <c r="V217" s="2"/>
      <c r="W217" s="206"/>
    </row>
    <row r="218" spans="2:26" ht="5.0999999999999996" customHeight="1" thickBot="1" x14ac:dyDescent="0.25">
      <c r="B218" s="205"/>
      <c r="C218" s="2"/>
      <c r="D218" s="2"/>
      <c r="E218" s="2"/>
      <c r="F218" s="2"/>
      <c r="G218" s="2"/>
      <c r="H218" s="2"/>
      <c r="I218" s="2"/>
      <c r="J218" s="2"/>
      <c r="K218" s="2"/>
      <c r="L218" s="2"/>
      <c r="M218" s="2"/>
      <c r="N218" s="2"/>
      <c r="O218" s="2"/>
      <c r="P218" s="2"/>
      <c r="Q218" s="2"/>
      <c r="R218" s="2"/>
      <c r="S218" s="2"/>
      <c r="T218" s="2"/>
      <c r="U218" s="2"/>
      <c r="V218" s="2"/>
      <c r="W218" s="206"/>
    </row>
    <row r="219" spans="2:26" ht="45" customHeight="1" thickBot="1" x14ac:dyDescent="0.25">
      <c r="B219" s="205"/>
      <c r="C219" s="838" t="s">
        <v>1873</v>
      </c>
      <c r="D219" s="839"/>
      <c r="E219" s="839"/>
      <c r="F219" s="845"/>
      <c r="G219" s="926" t="e">
        <f>+(Y150+Y153+Y156+Y158)/4</f>
        <v>#N/A</v>
      </c>
      <c r="H219" s="927"/>
      <c r="I219" s="2"/>
      <c r="J219" s="2"/>
      <c r="K219" s="2"/>
      <c r="L219" s="2"/>
      <c r="M219" s="2"/>
      <c r="N219" s="2"/>
      <c r="O219" s="2"/>
      <c r="P219" s="2"/>
      <c r="Q219" s="2"/>
      <c r="R219" s="2"/>
      <c r="S219" s="2"/>
      <c r="T219" s="2"/>
      <c r="U219" s="2"/>
      <c r="V219" s="2"/>
      <c r="W219" s="206"/>
    </row>
    <row r="220" spans="2:26" ht="5.0999999999999996" customHeight="1" thickBot="1" x14ac:dyDescent="0.25">
      <c r="B220" s="243"/>
      <c r="C220" s="244"/>
      <c r="D220" s="244"/>
      <c r="E220" s="244"/>
      <c r="F220" s="244"/>
      <c r="G220" s="244"/>
      <c r="H220" s="244"/>
      <c r="I220" s="244"/>
      <c r="J220" s="244"/>
      <c r="K220" s="244"/>
      <c r="L220" s="244"/>
      <c r="M220" s="244"/>
      <c r="N220" s="244"/>
      <c r="O220" s="244"/>
      <c r="P220" s="244"/>
      <c r="Q220" s="244"/>
      <c r="R220" s="244"/>
      <c r="S220" s="244"/>
      <c r="T220" s="244"/>
      <c r="U220" s="244"/>
      <c r="V220" s="244"/>
      <c r="W220" s="245"/>
    </row>
    <row r="222" spans="2:26" x14ac:dyDescent="0.2">
      <c r="C222" s="155"/>
    </row>
    <row r="223" spans="2:26" x14ac:dyDescent="0.2">
      <c r="C223" s="156"/>
    </row>
    <row r="224" spans="2:26" x14ac:dyDescent="0.2">
      <c r="C224" s="157"/>
      <c r="Z224" s="29"/>
    </row>
  </sheetData>
  <dataConsolidate/>
  <mergeCells count="366">
    <mergeCell ref="C68:J68"/>
    <mergeCell ref="C70:H70"/>
    <mergeCell ref="S73:T73"/>
    <mergeCell ref="D75:H75"/>
    <mergeCell ref="I75:M75"/>
    <mergeCell ref="N75:R75"/>
    <mergeCell ref="S75:T75"/>
    <mergeCell ref="U75:V75"/>
    <mergeCell ref="N66:R66"/>
    <mergeCell ref="S66:T66"/>
    <mergeCell ref="G1:R1"/>
    <mergeCell ref="G2:R2"/>
    <mergeCell ref="S1:W2"/>
    <mergeCell ref="S3:W3"/>
    <mergeCell ref="B1:F2"/>
    <mergeCell ref="B3:F3"/>
    <mergeCell ref="D33:H33"/>
    <mergeCell ref="S63:T64"/>
    <mergeCell ref="U70:V71"/>
    <mergeCell ref="D71:H71"/>
    <mergeCell ref="I70:M71"/>
    <mergeCell ref="I37:M37"/>
    <mergeCell ref="N37:R37"/>
    <mergeCell ref="S37:T37"/>
    <mergeCell ref="N39:R39"/>
    <mergeCell ref="S39:T39"/>
    <mergeCell ref="D37:H37"/>
    <mergeCell ref="C10:J10"/>
    <mergeCell ref="C22:J22"/>
    <mergeCell ref="R18:T18"/>
    <mergeCell ref="U18:V18"/>
    <mergeCell ref="C16:J16"/>
    <mergeCell ref="C18:E18"/>
    <mergeCell ref="F18:G18"/>
    <mergeCell ref="H18:J18"/>
    <mergeCell ref="K18:L18"/>
    <mergeCell ref="C14:J14"/>
    <mergeCell ref="K14:N14"/>
    <mergeCell ref="M18:O18"/>
    <mergeCell ref="P18:Q18"/>
    <mergeCell ref="I73:M73"/>
    <mergeCell ref="S70:T71"/>
    <mergeCell ref="U63:V64"/>
    <mergeCell ref="N70:R71"/>
    <mergeCell ref="C63:C64"/>
    <mergeCell ref="D63:H64"/>
    <mergeCell ref="I63:M64"/>
    <mergeCell ref="R63:R64"/>
    <mergeCell ref="C12:J12"/>
    <mergeCell ref="U73:V73"/>
    <mergeCell ref="I47:M48"/>
    <mergeCell ref="N47:R48"/>
    <mergeCell ref="C58:H58"/>
    <mergeCell ref="I58:M59"/>
    <mergeCell ref="D29:H29"/>
    <mergeCell ref="N31:R31"/>
    <mergeCell ref="N33:R33"/>
    <mergeCell ref="S35:T35"/>
    <mergeCell ref="D35:H35"/>
    <mergeCell ref="S31:T31"/>
    <mergeCell ref="C28:H28"/>
    <mergeCell ref="D31:H31"/>
    <mergeCell ref="U66:V66"/>
    <mergeCell ref="D39:H39"/>
    <mergeCell ref="D48:H48"/>
    <mergeCell ref="D61:H61"/>
    <mergeCell ref="I61:M61"/>
    <mergeCell ref="N61:R61"/>
    <mergeCell ref="S61:T61"/>
    <mergeCell ref="U61:V61"/>
    <mergeCell ref="D50:H50"/>
    <mergeCell ref="I50:M50"/>
    <mergeCell ref="N50:R50"/>
    <mergeCell ref="S50:T50"/>
    <mergeCell ref="U50:V50"/>
    <mergeCell ref="S54:T54"/>
    <mergeCell ref="N52:R52"/>
    <mergeCell ref="U58:V59"/>
    <mergeCell ref="S52:T52"/>
    <mergeCell ref="S58:T59"/>
    <mergeCell ref="U52:V52"/>
    <mergeCell ref="N58:R59"/>
    <mergeCell ref="N54:R54"/>
    <mergeCell ref="U54:V54"/>
    <mergeCell ref="C56:J56"/>
    <mergeCell ref="I52:M52"/>
    <mergeCell ref="U28:V29"/>
    <mergeCell ref="U31:V31"/>
    <mergeCell ref="S28:T29"/>
    <mergeCell ref="I31:M31"/>
    <mergeCell ref="U33:V33"/>
    <mergeCell ref="S47:T48"/>
    <mergeCell ref="U47:V48"/>
    <mergeCell ref="I33:M33"/>
    <mergeCell ref="U35:V35"/>
    <mergeCell ref="N35:R35"/>
    <mergeCell ref="N28:R29"/>
    <mergeCell ref="I28:M29"/>
    <mergeCell ref="S33:T33"/>
    <mergeCell ref="I35:M35"/>
    <mergeCell ref="C45:J45"/>
    <mergeCell ref="U24:V24"/>
    <mergeCell ref="C24:D24"/>
    <mergeCell ref="E24:F24"/>
    <mergeCell ref="G24:H24"/>
    <mergeCell ref="I24:J24"/>
    <mergeCell ref="M24:N24"/>
    <mergeCell ref="O24:P24"/>
    <mergeCell ref="Q24:R24"/>
    <mergeCell ref="S24:T24"/>
    <mergeCell ref="K24:L24"/>
    <mergeCell ref="C124:H124"/>
    <mergeCell ref="I124:M125"/>
    <mergeCell ref="N124:R125"/>
    <mergeCell ref="U124:V125"/>
    <mergeCell ref="U133:V134"/>
    <mergeCell ref="S79:T79"/>
    <mergeCell ref="S90:T90"/>
    <mergeCell ref="S87:T88"/>
    <mergeCell ref="U87:V88"/>
    <mergeCell ref="K85:N85"/>
    <mergeCell ref="U90:V90"/>
    <mergeCell ref="C85:J85"/>
    <mergeCell ref="C87:H87"/>
    <mergeCell ref="I87:M88"/>
    <mergeCell ref="N87:R88"/>
    <mergeCell ref="S101:T101"/>
    <mergeCell ref="N73:R73"/>
    <mergeCell ref="N63:P63"/>
    <mergeCell ref="N64:P64"/>
    <mergeCell ref="D73:H73"/>
    <mergeCell ref="N101:R101"/>
    <mergeCell ref="U105:V105"/>
    <mergeCell ref="I116:M116"/>
    <mergeCell ref="S113:T114"/>
    <mergeCell ref="N127:R127"/>
    <mergeCell ref="S127:T127"/>
    <mergeCell ref="S124:T125"/>
    <mergeCell ref="D105:H105"/>
    <mergeCell ref="I105:M105"/>
    <mergeCell ref="U113:V114"/>
    <mergeCell ref="U118:V118"/>
    <mergeCell ref="C113:H113"/>
    <mergeCell ref="N116:R116"/>
    <mergeCell ref="S107:T107"/>
    <mergeCell ref="S116:T116"/>
    <mergeCell ref="U107:V107"/>
    <mergeCell ref="U127:V127"/>
    <mergeCell ref="C122:J122"/>
    <mergeCell ref="D127:H127"/>
    <mergeCell ref="D125:H125"/>
    <mergeCell ref="U103:V103"/>
    <mergeCell ref="U101:V101"/>
    <mergeCell ref="S77:T77"/>
    <mergeCell ref="U77:V77"/>
    <mergeCell ref="U79:V79"/>
    <mergeCell ref="D92:H92"/>
    <mergeCell ref="I92:M92"/>
    <mergeCell ref="N92:R92"/>
    <mergeCell ref="S92:T92"/>
    <mergeCell ref="U92:V92"/>
    <mergeCell ref="C83:J83"/>
    <mergeCell ref="I90:M90"/>
    <mergeCell ref="N90:R90"/>
    <mergeCell ref="D79:H79"/>
    <mergeCell ref="I79:M79"/>
    <mergeCell ref="N79:R79"/>
    <mergeCell ref="N77:R77"/>
    <mergeCell ref="D77:H77"/>
    <mergeCell ref="U171:V171"/>
    <mergeCell ref="D169:H169"/>
    <mergeCell ref="U169:V169"/>
    <mergeCell ref="C175:J175"/>
    <mergeCell ref="N156:R156"/>
    <mergeCell ref="U37:V37"/>
    <mergeCell ref="U39:V39"/>
    <mergeCell ref="R140:V140"/>
    <mergeCell ref="C145:J145"/>
    <mergeCell ref="P141:Q141"/>
    <mergeCell ref="N153:R153"/>
    <mergeCell ref="C153:C154"/>
    <mergeCell ref="D153:H154"/>
    <mergeCell ref="I153:M154"/>
    <mergeCell ref="D136:H136"/>
    <mergeCell ref="U136:V136"/>
    <mergeCell ref="D138:H138"/>
    <mergeCell ref="U147:V148"/>
    <mergeCell ref="U150:V151"/>
    <mergeCell ref="S153:T154"/>
    <mergeCell ref="U153:V154"/>
    <mergeCell ref="N154:R154"/>
    <mergeCell ref="I107:M107"/>
    <mergeCell ref="N107:R107"/>
    <mergeCell ref="S156:T156"/>
    <mergeCell ref="D178:H178"/>
    <mergeCell ref="D156:H156"/>
    <mergeCell ref="I156:M156"/>
    <mergeCell ref="J195:M195"/>
    <mergeCell ref="N195:O195"/>
    <mergeCell ref="J197:M197"/>
    <mergeCell ref="N197:O197"/>
    <mergeCell ref="C195:F195"/>
    <mergeCell ref="G195:H195"/>
    <mergeCell ref="C197:F197"/>
    <mergeCell ref="G197:H197"/>
    <mergeCell ref="N177:R178"/>
    <mergeCell ref="S177:T178"/>
    <mergeCell ref="S169:T169"/>
    <mergeCell ref="D171:H171"/>
    <mergeCell ref="I171:M171"/>
    <mergeCell ref="Q197:Q199"/>
    <mergeCell ref="C199:F199"/>
    <mergeCell ref="G199:H199"/>
    <mergeCell ref="C190:J190"/>
    <mergeCell ref="J199:M199"/>
    <mergeCell ref="C217:F217"/>
    <mergeCell ref="G217:H217"/>
    <mergeCell ref="C219:F219"/>
    <mergeCell ref="G219:H219"/>
    <mergeCell ref="C205:F205"/>
    <mergeCell ref="G205:H205"/>
    <mergeCell ref="C215:F215"/>
    <mergeCell ref="G215:H215"/>
    <mergeCell ref="C207:F207"/>
    <mergeCell ref="G207:H207"/>
    <mergeCell ref="C209:F209"/>
    <mergeCell ref="G209:H209"/>
    <mergeCell ref="C211:F211"/>
    <mergeCell ref="G211:H211"/>
    <mergeCell ref="C213:F213"/>
    <mergeCell ref="G213:H213"/>
    <mergeCell ref="C203:F203"/>
    <mergeCell ref="G203:H203"/>
    <mergeCell ref="Q195:T195"/>
    <mergeCell ref="D180:H180"/>
    <mergeCell ref="C185:C186"/>
    <mergeCell ref="C201:F201"/>
    <mergeCell ref="G201:H201"/>
    <mergeCell ref="C182:C183"/>
    <mergeCell ref="N199:O199"/>
    <mergeCell ref="C192:F192"/>
    <mergeCell ref="G192:H192"/>
    <mergeCell ref="Q192:T192"/>
    <mergeCell ref="I182:M183"/>
    <mergeCell ref="S182:T183"/>
    <mergeCell ref="N151:R151"/>
    <mergeCell ref="S150:T151"/>
    <mergeCell ref="C150:C151"/>
    <mergeCell ref="C140:G140"/>
    <mergeCell ref="D118:H118"/>
    <mergeCell ref="C131:J131"/>
    <mergeCell ref="I118:M118"/>
    <mergeCell ref="D116:H116"/>
    <mergeCell ref="H140:L140"/>
    <mergeCell ref="I138:M138"/>
    <mergeCell ref="N138:R138"/>
    <mergeCell ref="S138:T138"/>
    <mergeCell ref="I136:M136"/>
    <mergeCell ref="N136:R136"/>
    <mergeCell ref="M140:Q140"/>
    <mergeCell ref="C141:E141"/>
    <mergeCell ref="F141:G141"/>
    <mergeCell ref="H141:J141"/>
    <mergeCell ref="R141:V141"/>
    <mergeCell ref="D134:H134"/>
    <mergeCell ref="I127:M127"/>
    <mergeCell ref="U138:V138"/>
    <mergeCell ref="N118:R118"/>
    <mergeCell ref="S118:T118"/>
    <mergeCell ref="N183:P183"/>
    <mergeCell ref="Q182:R182"/>
    <mergeCell ref="Q183:R183"/>
    <mergeCell ref="D182:H183"/>
    <mergeCell ref="U192:V192"/>
    <mergeCell ref="J192:M192"/>
    <mergeCell ref="N192:O192"/>
    <mergeCell ref="D185:H186"/>
    <mergeCell ref="I185:M186"/>
    <mergeCell ref="N185:P185"/>
    <mergeCell ref="Q185:R185"/>
    <mergeCell ref="S185:T186"/>
    <mergeCell ref="U185:V186"/>
    <mergeCell ref="N186:P186"/>
    <mergeCell ref="Q186:R186"/>
    <mergeCell ref="U195:V195"/>
    <mergeCell ref="R197:V199"/>
    <mergeCell ref="U156:V156"/>
    <mergeCell ref="D158:H158"/>
    <mergeCell ref="I158:M158"/>
    <mergeCell ref="N158:R158"/>
    <mergeCell ref="S158:T158"/>
    <mergeCell ref="U158:V158"/>
    <mergeCell ref="U180:V180"/>
    <mergeCell ref="I180:M180"/>
    <mergeCell ref="N180:R180"/>
    <mergeCell ref="S180:T180"/>
    <mergeCell ref="C177:H177"/>
    <mergeCell ref="I177:M178"/>
    <mergeCell ref="C162:J162"/>
    <mergeCell ref="C164:J164"/>
    <mergeCell ref="C166:H166"/>
    <mergeCell ref="I166:M167"/>
    <mergeCell ref="N166:R167"/>
    <mergeCell ref="S166:T167"/>
    <mergeCell ref="U166:V167"/>
    <mergeCell ref="D167:H167"/>
    <mergeCell ref="U182:V183"/>
    <mergeCell ref="N182:P182"/>
    <mergeCell ref="D88:H88"/>
    <mergeCell ref="D66:H66"/>
    <mergeCell ref="I66:M66"/>
    <mergeCell ref="D52:H52"/>
    <mergeCell ref="D90:H90"/>
    <mergeCell ref="I113:M114"/>
    <mergeCell ref="N113:R114"/>
    <mergeCell ref="I77:M77"/>
    <mergeCell ref="U177:V178"/>
    <mergeCell ref="S171:T171"/>
    <mergeCell ref="C147:H147"/>
    <mergeCell ref="I147:M148"/>
    <mergeCell ref="N147:R148"/>
    <mergeCell ref="S147:T148"/>
    <mergeCell ref="D114:H114"/>
    <mergeCell ref="I169:M169"/>
    <mergeCell ref="N169:R169"/>
    <mergeCell ref="N171:R171"/>
    <mergeCell ref="D148:H148"/>
    <mergeCell ref="N150:R150"/>
    <mergeCell ref="K141:L141"/>
    <mergeCell ref="M141:O141"/>
    <mergeCell ref="D150:H151"/>
    <mergeCell ref="I150:M151"/>
    <mergeCell ref="I98:M99"/>
    <mergeCell ref="N98:R99"/>
    <mergeCell ref="S98:T99"/>
    <mergeCell ref="S105:T105"/>
    <mergeCell ref="N105:R105"/>
    <mergeCell ref="I103:M103"/>
    <mergeCell ref="N103:R103"/>
    <mergeCell ref="S103:T103"/>
    <mergeCell ref="D99:H99"/>
    <mergeCell ref="I101:M101"/>
    <mergeCell ref="P6:V6"/>
    <mergeCell ref="G3:R3"/>
    <mergeCell ref="S136:T136"/>
    <mergeCell ref="C6:E6"/>
    <mergeCell ref="F6:K6"/>
    <mergeCell ref="M6:O6"/>
    <mergeCell ref="U98:V99"/>
    <mergeCell ref="U116:V116"/>
    <mergeCell ref="I39:M39"/>
    <mergeCell ref="C96:J96"/>
    <mergeCell ref="D101:H101"/>
    <mergeCell ref="D103:H103"/>
    <mergeCell ref="C111:J111"/>
    <mergeCell ref="D107:H107"/>
    <mergeCell ref="D59:H59"/>
    <mergeCell ref="D54:H54"/>
    <mergeCell ref="I54:M54"/>
    <mergeCell ref="C43:J43"/>
    <mergeCell ref="C47:H47"/>
    <mergeCell ref="C133:H133"/>
    <mergeCell ref="I133:M134"/>
    <mergeCell ref="N133:R134"/>
    <mergeCell ref="S133:T134"/>
    <mergeCell ref="C98:H98"/>
  </mergeCells>
  <dataValidations count="33">
    <dataValidation type="list" allowBlank="1" showInputMessage="1" showErrorMessage="1" sqref="U31:V31 U150 U138:V140 U90:V90 I92:M92 U180:V186 U103:V105 U101:V101 U156:V156 U92:V92 U169:V171 U153:V154 U107:V107 U116:V116 U127:V127 U118:V120 U66:V66 U136:V136 U73:V73 U75:V80 U52:V52 U33:V33 U35:V35 U37:V37 U39:V39 U50:V50 U54:V54 U61:V61 U63 I140:I141 U158:V158">
      <formula1>pregunta</formula1>
    </dataValidation>
    <dataValidation type="list" allowBlank="1" showInputMessage="1" showErrorMessage="1" sqref="I31">
      <formula1>contabilidad</formula1>
    </dataValidation>
    <dataValidation type="list" allowBlank="1" showInputMessage="1" showErrorMessage="1" sqref="I35:K35">
      <formula1>mecanismo</formula1>
    </dataValidation>
    <dataValidation type="list" allowBlank="1" showInputMessage="1" showErrorMessage="1" sqref="I37:K37">
      <formula1>estrategias_mercadeo</formula1>
    </dataValidation>
    <dataValidation type="list" allowBlank="1" showInputMessage="1" showErrorMessage="1" sqref="I39:K39">
      <formula1>competidore</formula1>
    </dataValidation>
    <dataValidation type="list" allowBlank="1" showInputMessage="1" showErrorMessage="1" sqref="S31:T31 S33:T33 S35:T35 S37:T37 S39:T39 S50:T50 S52:T52 S54:T54 S61:T61 S63 S75:T80 S90:T90 S73:T73 S66:T66 S92:T92 S101:T101 S103:T105 S107:T107 S116:T116 S118:T118 S127:T127 S136:T136 S138:T138 S150:T151 S153:T154 S156:T156 S158:T158 S169:T169 S171:T171 S180:T180 S182:T186">
      <formula1>medio</formula1>
    </dataValidation>
    <dataValidation type="list" allowBlank="1" showInputMessage="1" showErrorMessage="1" sqref="I50:M50">
      <formula1>contratación</formula1>
    </dataValidation>
    <dataValidation type="list" allowBlank="1" showInputMessage="1" showErrorMessage="1" sqref="I52:M52">
      <formula1>SSST</formula1>
    </dataValidation>
    <dataValidation type="list" allowBlank="1" showInputMessage="1" showErrorMessage="1" sqref="I61:M61">
      <formula1>satisfacción</formula1>
    </dataValidation>
    <dataValidation type="list" allowBlank="1" showInputMessage="1" showErrorMessage="1" sqref="I63">
      <formula1>PQR</formula1>
    </dataValidation>
    <dataValidation type="list" allowBlank="1" showInputMessage="1" showErrorMessage="1" sqref="I66:M66">
      <formula1>insumos</formula1>
    </dataValidation>
    <dataValidation type="list" allowBlank="1" showInputMessage="1" showErrorMessage="1" sqref="I73:M73">
      <formula1>empleo</formula1>
    </dataValidation>
    <dataValidation type="list" allowBlank="1" showInputMessage="1" showErrorMessage="1" sqref="I75:M75">
      <formula1>conoce</formula1>
    </dataValidation>
    <dataValidation type="list" allowBlank="1" showInputMessage="1" showErrorMessage="1" sqref="I77:M77">
      <formula1>respo</formula1>
    </dataValidation>
    <dataValidation type="list" allowBlank="1" showInputMessage="1" showErrorMessage="1" sqref="I79:M79">
      <formula1>educ</formula1>
    </dataValidation>
    <dataValidation type="list" allowBlank="1" showInputMessage="1" showErrorMessage="1" sqref="I101:M101">
      <formula1>compras</formula1>
    </dataValidation>
    <dataValidation type="list" allowBlank="1" showInputMessage="1" showErrorMessage="1" sqref="I103:M104">
      <formula1>origen</formula1>
    </dataValidation>
    <dataValidation type="list" allowBlank="1" showInputMessage="1" showErrorMessage="1" sqref="I107:M107">
      <formula1>CICLO</formula1>
    </dataValidation>
    <dataValidation type="list" allowBlank="1" showInputMessage="1" showErrorMessage="1" sqref="I105:M105">
      <formula1>empaques</formula1>
    </dataValidation>
    <dataValidation type="list" allowBlank="1" showInputMessage="1" showErrorMessage="1" sqref="I116:M116">
      <formula1>ficha</formula1>
    </dataValidation>
    <dataValidation type="list" allowBlank="1" showInputMessage="1" showErrorMessage="1" sqref="I118:M120">
      <formula1>medición</formula1>
    </dataValidation>
    <dataValidation type="list" allowBlank="1" showInputMessage="1" showErrorMessage="1" sqref="I127:M127">
      <formula1>insumo</formula1>
    </dataValidation>
    <dataValidation type="list" allowBlank="1" showInputMessage="1" showErrorMessage="1" sqref="I136:M136">
      <formula1>residuos</formula1>
    </dataValidation>
    <dataValidation type="list" allowBlank="1" showInputMessage="1" showErrorMessage="1" sqref="I138:M139">
      <formula1>PGIRS</formula1>
    </dataValidation>
    <dataValidation type="list" allowBlank="1" showInputMessage="1" showErrorMessage="1" sqref="I150">
      <formula1>energía</formula1>
    </dataValidation>
    <dataValidation type="list" allowBlank="1" showInputMessage="1" showErrorMessage="1" sqref="I153">
      <formula1>agua</formula1>
    </dataValidation>
    <dataValidation type="list" allowBlank="1" showInputMessage="1" showErrorMessage="1" sqref="I156:M156">
      <formula1>concesión</formula1>
    </dataValidation>
    <dataValidation type="list" allowBlank="1" showInputMessage="1" showErrorMessage="1" sqref="I158:M158">
      <formula1>vertimientos</formula1>
    </dataValidation>
    <dataValidation type="list" allowBlank="1" showInputMessage="1" showErrorMessage="1" sqref="I169:M170">
      <formula1>marca</formula1>
    </dataValidation>
    <dataValidation type="list" allowBlank="1" showInputMessage="1" showErrorMessage="1" sqref="I171:M171">
      <formula1>promoción</formula1>
    </dataValidation>
    <dataValidation type="list" allowBlank="1" showInputMessage="1" showErrorMessage="1" sqref="I180:M181">
      <formula1>certificaciones</formula1>
    </dataValidation>
    <dataValidation type="list" allowBlank="1" showInputMessage="1" showErrorMessage="1" sqref="I182:M184">
      <formula1>ferias</formula1>
    </dataValidation>
    <dataValidation type="list" allowBlank="1" showInputMessage="1" showErrorMessage="1" sqref="I185:M186">
      <formula1>premios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INDIRECT("CIAP"&amp;LEFT('2.2. Requisitos mínimos'!J22:M22,5))</xm:f>
          </x14:formula1>
          <xm:sqref>I90:M90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7"/>
  <sheetViews>
    <sheetView zoomScale="90" zoomScaleNormal="90" workbookViewId="0">
      <pane ySplit="4" topLeftCell="A5" activePane="bottomLeft" state="frozen"/>
      <selection pane="bottomLeft" activeCell="G4" sqref="G4"/>
    </sheetView>
  </sheetViews>
  <sheetFormatPr baseColWidth="10" defaultColWidth="11.42578125" defaultRowHeight="12.75" x14ac:dyDescent="0.2"/>
  <cols>
    <col min="1" max="2" width="3.7109375" style="1" customWidth="1"/>
    <col min="3" max="14" width="5.7109375" style="1" customWidth="1"/>
    <col min="15" max="26" width="3.28515625" style="1" customWidth="1"/>
    <col min="27" max="28" width="5.7109375" style="1" customWidth="1"/>
    <col min="29" max="29" width="3.7109375" style="1" customWidth="1"/>
    <col min="30" max="30" width="5.7109375" style="1" customWidth="1"/>
    <col min="31" max="16384" width="11.42578125" style="10"/>
  </cols>
  <sheetData>
    <row r="1" spans="2:30" s="163" customFormat="1" ht="31.5" customHeight="1" x14ac:dyDescent="0.2">
      <c r="B1" s="1016" t="s">
        <v>2236</v>
      </c>
      <c r="C1" s="1017"/>
      <c r="D1" s="1017"/>
      <c r="E1" s="1017"/>
      <c r="F1" s="1018"/>
      <c r="G1" s="624" t="s">
        <v>2206</v>
      </c>
      <c r="H1" s="625"/>
      <c r="I1" s="625"/>
      <c r="J1" s="625"/>
      <c r="K1" s="625"/>
      <c r="L1" s="625"/>
      <c r="M1" s="625"/>
      <c r="N1" s="625"/>
      <c r="O1" s="625"/>
      <c r="P1" s="625"/>
      <c r="Q1" s="625"/>
      <c r="R1" s="625"/>
      <c r="S1" s="625"/>
      <c r="T1" s="625"/>
      <c r="U1" s="625"/>
      <c r="V1" s="625"/>
      <c r="W1" s="626"/>
      <c r="X1" s="380"/>
      <c r="Y1" s="380"/>
      <c r="Z1" s="380"/>
      <c r="AA1" s="380"/>
      <c r="AB1" s="380"/>
      <c r="AC1" s="380"/>
    </row>
    <row r="2" spans="2:30" s="163" customFormat="1" ht="17.25" customHeight="1" x14ac:dyDescent="0.2">
      <c r="B2" s="1019"/>
      <c r="C2" s="1020"/>
      <c r="D2" s="1020"/>
      <c r="E2" s="1020"/>
      <c r="F2" s="1021"/>
      <c r="G2" s="1022" t="s">
        <v>2234</v>
      </c>
      <c r="H2" s="1023"/>
      <c r="I2" s="1023"/>
      <c r="J2" s="1023"/>
      <c r="K2" s="1023"/>
      <c r="L2" s="1023"/>
      <c r="M2" s="1023"/>
      <c r="N2" s="1023"/>
      <c r="O2" s="1023"/>
      <c r="P2" s="1023"/>
      <c r="Q2" s="1023"/>
      <c r="R2" s="1023"/>
      <c r="S2" s="1023"/>
      <c r="T2" s="1023"/>
      <c r="U2" s="1023"/>
      <c r="V2" s="1023"/>
      <c r="W2" s="1024"/>
      <c r="X2" s="380"/>
      <c r="Y2" s="380"/>
      <c r="Z2" s="380"/>
      <c r="AA2" s="380"/>
      <c r="AB2" s="380"/>
      <c r="AC2" s="380"/>
    </row>
    <row r="3" spans="2:30" s="163" customFormat="1" ht="17.25" customHeight="1" x14ac:dyDescent="0.2">
      <c r="B3" s="379" t="s">
        <v>2238</v>
      </c>
      <c r="C3" s="379"/>
      <c r="D3" s="379"/>
      <c r="E3" s="379"/>
      <c r="F3" s="379"/>
      <c r="G3" s="379" t="s">
        <v>2241</v>
      </c>
      <c r="H3" s="379"/>
      <c r="I3" s="379"/>
      <c r="J3" s="379"/>
      <c r="K3" s="379"/>
      <c r="L3" s="379"/>
      <c r="M3" s="379"/>
      <c r="N3" s="379"/>
      <c r="O3" s="379"/>
      <c r="P3" s="379"/>
      <c r="Q3" s="379"/>
      <c r="R3" s="379"/>
      <c r="S3" s="379"/>
      <c r="T3" s="379"/>
      <c r="U3" s="379"/>
      <c r="V3" s="379"/>
      <c r="W3" s="379"/>
      <c r="X3" s="379" t="s">
        <v>2235</v>
      </c>
      <c r="Y3" s="379"/>
      <c r="Z3" s="379"/>
      <c r="AA3" s="379"/>
      <c r="AB3" s="379"/>
      <c r="AC3" s="379"/>
    </row>
    <row r="4" spans="2:30" ht="3.75" customHeight="1" x14ac:dyDescent="0.2"/>
    <row r="5" spans="2:30" ht="5.0999999999999996" customHeight="1" thickBot="1" x14ac:dyDescent="0.25"/>
    <row r="6" spans="2:30" s="7" customFormat="1" ht="15" customHeight="1" thickBot="1" x14ac:dyDescent="0.3">
      <c r="B6" s="8"/>
      <c r="C6" s="1061" t="s">
        <v>2018</v>
      </c>
      <c r="D6" s="1062"/>
      <c r="E6" s="1062"/>
      <c r="F6" s="1062"/>
      <c r="G6" s="1062"/>
      <c r="H6" s="1062"/>
      <c r="I6" s="1062"/>
      <c r="J6" s="1063"/>
      <c r="K6" s="8"/>
      <c r="L6" s="8"/>
      <c r="M6" s="8"/>
      <c r="N6" s="8"/>
      <c r="O6" s="8"/>
      <c r="P6" s="8"/>
      <c r="Q6" s="8"/>
      <c r="R6" s="8"/>
      <c r="S6" s="8"/>
      <c r="T6" s="8"/>
      <c r="U6" s="8"/>
      <c r="V6" s="8"/>
      <c r="W6" s="8"/>
      <c r="X6" s="8"/>
      <c r="Y6" s="8"/>
      <c r="Z6" s="8"/>
      <c r="AA6" s="8"/>
      <c r="AB6" s="8"/>
      <c r="AC6" s="8"/>
      <c r="AD6" s="8"/>
    </row>
    <row r="7" spans="2:30" s="7" customFormat="1" ht="5.0999999999999996" customHeight="1" thickBot="1" x14ac:dyDescent="0.3">
      <c r="B7" s="8"/>
      <c r="C7" s="35"/>
      <c r="D7" s="35"/>
      <c r="E7" s="35"/>
      <c r="F7" s="35"/>
      <c r="G7" s="35"/>
      <c r="H7" s="35"/>
      <c r="I7" s="35"/>
      <c r="J7" s="35"/>
      <c r="K7" s="8"/>
      <c r="L7" s="8"/>
      <c r="M7" s="8"/>
      <c r="N7" s="8"/>
      <c r="O7" s="8"/>
      <c r="P7" s="8"/>
      <c r="Q7" s="8"/>
      <c r="R7" s="8"/>
      <c r="S7" s="8"/>
      <c r="T7" s="8"/>
      <c r="U7" s="8"/>
      <c r="V7" s="8"/>
      <c r="W7" s="8"/>
      <c r="X7" s="8"/>
      <c r="Y7" s="8"/>
      <c r="Z7" s="8"/>
      <c r="AA7" s="8"/>
      <c r="AB7" s="8"/>
      <c r="AC7" s="8"/>
      <c r="AD7" s="8"/>
    </row>
    <row r="8" spans="2:30" ht="5.0999999999999996" customHeight="1" thickBot="1" x14ac:dyDescent="0.25">
      <c r="B8" s="202"/>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4"/>
    </row>
    <row r="9" spans="2:30" ht="13.5" thickBot="1" x14ac:dyDescent="0.25">
      <c r="B9" s="205"/>
      <c r="C9" s="1035" t="s">
        <v>2011</v>
      </c>
      <c r="D9" s="1036"/>
      <c r="E9" s="1037"/>
      <c r="F9" s="1035" t="s">
        <v>2012</v>
      </c>
      <c r="G9" s="1036"/>
      <c r="H9" s="1036"/>
      <c r="I9" s="1036"/>
      <c r="J9" s="1036"/>
      <c r="K9" s="1041"/>
      <c r="L9" s="1035" t="s">
        <v>2013</v>
      </c>
      <c r="M9" s="1036"/>
      <c r="N9" s="1041"/>
      <c r="O9" s="1043" t="s">
        <v>2014</v>
      </c>
      <c r="P9" s="1044"/>
      <c r="Q9" s="1044"/>
      <c r="R9" s="1044"/>
      <c r="S9" s="1044"/>
      <c r="T9" s="1044"/>
      <c r="U9" s="1044"/>
      <c r="V9" s="1044"/>
      <c r="W9" s="1044"/>
      <c r="X9" s="1044"/>
      <c r="Y9" s="1044"/>
      <c r="Z9" s="1045"/>
      <c r="AA9" s="1050" t="s">
        <v>63</v>
      </c>
      <c r="AB9" s="1041"/>
      <c r="AC9" s="206"/>
    </row>
    <row r="10" spans="2:30" ht="13.5" thickBot="1" x14ac:dyDescent="0.25">
      <c r="B10" s="205"/>
      <c r="C10" s="1038"/>
      <c r="D10" s="1039"/>
      <c r="E10" s="1040"/>
      <c r="F10" s="1038"/>
      <c r="G10" s="1039"/>
      <c r="H10" s="1039"/>
      <c r="I10" s="1039"/>
      <c r="J10" s="1039"/>
      <c r="K10" s="1042"/>
      <c r="L10" s="1038"/>
      <c r="M10" s="1039"/>
      <c r="N10" s="1042"/>
      <c r="O10" s="317">
        <v>1</v>
      </c>
      <c r="P10" s="318">
        <v>2</v>
      </c>
      <c r="Q10" s="317">
        <v>3</v>
      </c>
      <c r="R10" s="318">
        <v>4</v>
      </c>
      <c r="S10" s="317">
        <v>5</v>
      </c>
      <c r="T10" s="318">
        <v>6</v>
      </c>
      <c r="U10" s="318">
        <v>7</v>
      </c>
      <c r="V10" s="317">
        <v>8</v>
      </c>
      <c r="W10" s="318">
        <v>9</v>
      </c>
      <c r="X10" s="318">
        <v>10</v>
      </c>
      <c r="Y10" s="318">
        <v>11</v>
      </c>
      <c r="Z10" s="318">
        <v>12</v>
      </c>
      <c r="AA10" s="1051"/>
      <c r="AB10" s="1042"/>
      <c r="AC10" s="206"/>
    </row>
    <row r="11" spans="2:30" ht="5.0999999999999996" customHeight="1" thickBot="1" x14ac:dyDescent="0.25">
      <c r="B11" s="205"/>
      <c r="C11" s="2"/>
      <c r="D11" s="2"/>
      <c r="E11" s="2"/>
      <c r="F11" s="2"/>
      <c r="G11" s="2"/>
      <c r="H11" s="2"/>
      <c r="I11" s="2"/>
      <c r="J11" s="2"/>
      <c r="K11" s="2"/>
      <c r="L11" s="2"/>
      <c r="M11" s="2"/>
      <c r="N11" s="2"/>
      <c r="O11" s="2"/>
      <c r="P11" s="2"/>
      <c r="Q11" s="2"/>
      <c r="R11" s="2"/>
      <c r="S11" s="2"/>
      <c r="T11" s="2"/>
      <c r="U11" s="2"/>
      <c r="V11" s="2"/>
      <c r="W11" s="2"/>
      <c r="X11" s="2"/>
      <c r="Y11" s="2"/>
      <c r="Z11" s="2"/>
      <c r="AA11" s="2"/>
      <c r="AB11" s="2"/>
      <c r="AC11" s="206"/>
    </row>
    <row r="12" spans="2:30" ht="30" customHeight="1" thickBot="1" x14ac:dyDescent="0.25">
      <c r="B12" s="205"/>
      <c r="C12" s="1025" t="s">
        <v>2015</v>
      </c>
      <c r="D12" s="1026"/>
      <c r="E12" s="1029"/>
      <c r="F12" s="1025" t="b">
        <f>IF('2.2. Requisitos mínimos'!H28="Idea","Vincule a acciones de la metodología de emprendimiento",IF('2.2. Requisitos mínimos'!H28="Otras etapas empresariales","No aplica"))</f>
        <v>0</v>
      </c>
      <c r="G12" s="1026"/>
      <c r="H12" s="1026"/>
      <c r="I12" s="1026"/>
      <c r="J12" s="1026"/>
      <c r="K12" s="1027"/>
      <c r="L12" s="1033"/>
      <c r="M12" s="1064"/>
      <c r="N12" s="1034"/>
      <c r="O12" s="254"/>
      <c r="P12" s="254"/>
      <c r="Q12" s="254"/>
      <c r="R12" s="254"/>
      <c r="S12" s="254"/>
      <c r="T12" s="254"/>
      <c r="U12" s="254"/>
      <c r="V12" s="253"/>
      <c r="W12" s="269"/>
      <c r="X12" s="269"/>
      <c r="Y12" s="269"/>
      <c r="Z12" s="269"/>
      <c r="AA12" s="1033"/>
      <c r="AB12" s="1034"/>
      <c r="AC12" s="206"/>
    </row>
    <row r="13" spans="2:30" ht="5.0999999999999996" customHeight="1" thickBot="1" x14ac:dyDescent="0.25">
      <c r="B13" s="205"/>
      <c r="C13" s="2"/>
      <c r="D13" s="2"/>
      <c r="E13" s="2"/>
      <c r="F13" s="2"/>
      <c r="G13" s="2"/>
      <c r="H13" s="2"/>
      <c r="I13" s="2"/>
      <c r="J13" s="2"/>
      <c r="K13" s="2"/>
      <c r="L13" s="2"/>
      <c r="M13" s="2"/>
      <c r="N13" s="2"/>
      <c r="O13" s="2"/>
      <c r="P13" s="2"/>
      <c r="Q13" s="2"/>
      <c r="R13" s="2"/>
      <c r="S13" s="2"/>
      <c r="T13" s="2"/>
      <c r="U13" s="2"/>
      <c r="V13" s="2"/>
      <c r="W13" s="2"/>
      <c r="X13" s="2"/>
      <c r="Y13" s="2"/>
      <c r="Z13" s="2"/>
      <c r="AA13" s="2"/>
      <c r="AB13" s="2"/>
      <c r="AC13" s="206"/>
    </row>
    <row r="14" spans="2:30" ht="30" customHeight="1" thickBot="1" x14ac:dyDescent="0.25">
      <c r="B14" s="205"/>
      <c r="C14" s="1025" t="s">
        <v>2016</v>
      </c>
      <c r="D14" s="1026"/>
      <c r="E14" s="1027"/>
      <c r="F14" s="1028" t="b">
        <f>IF('2.2. Requisitos mínimos'!$I$44="a. SI","No aplica",IF('2.2. Requisitos mínimos'!$I$44="C. No requiere","No aplica",IF('2.2. Requisitos mínimos'!$I$44="b. No","Obtener los permisos requeridos para la operación")))</f>
        <v>0</v>
      </c>
      <c r="G14" s="1026"/>
      <c r="H14" s="1026"/>
      <c r="I14" s="1026"/>
      <c r="J14" s="1026"/>
      <c r="K14" s="1027"/>
      <c r="L14" s="1033"/>
      <c r="M14" s="1064"/>
      <c r="N14" s="1034"/>
      <c r="O14" s="254"/>
      <c r="P14" s="254"/>
      <c r="Q14" s="254"/>
      <c r="R14" s="254"/>
      <c r="S14" s="254"/>
      <c r="T14" s="254"/>
      <c r="U14" s="253"/>
      <c r="V14" s="269"/>
      <c r="W14" s="269"/>
      <c r="X14" s="269"/>
      <c r="Y14" s="269"/>
      <c r="Z14" s="269"/>
      <c r="AA14" s="1033"/>
      <c r="AB14" s="1034"/>
      <c r="AC14" s="206"/>
    </row>
    <row r="15" spans="2:30" ht="5.0999999999999996" customHeight="1" thickBot="1" x14ac:dyDescent="0.25">
      <c r="B15" s="205"/>
      <c r="C15" s="2"/>
      <c r="D15" s="2"/>
      <c r="E15" s="2"/>
      <c r="F15" s="2"/>
      <c r="G15" s="2"/>
      <c r="H15" s="2"/>
      <c r="I15" s="2"/>
      <c r="J15" s="2"/>
      <c r="K15" s="2"/>
      <c r="L15" s="2"/>
      <c r="M15" s="2"/>
      <c r="N15" s="2"/>
      <c r="O15" s="2"/>
      <c r="P15" s="2"/>
      <c r="Q15" s="2"/>
      <c r="R15" s="2"/>
      <c r="S15" s="2"/>
      <c r="T15" s="2"/>
      <c r="U15" s="2"/>
      <c r="V15" s="2"/>
      <c r="W15" s="2"/>
      <c r="X15" s="2"/>
      <c r="Y15" s="2"/>
      <c r="Z15" s="2"/>
      <c r="AA15" s="2"/>
      <c r="AB15" s="2"/>
      <c r="AC15" s="206"/>
    </row>
    <row r="16" spans="2:30" ht="30" customHeight="1" thickBot="1" x14ac:dyDescent="0.25">
      <c r="B16" s="205"/>
      <c r="C16" s="1025" t="s">
        <v>2017</v>
      </c>
      <c r="D16" s="1026"/>
      <c r="E16" s="1027"/>
      <c r="F16" s="1028" t="b">
        <f>IF('2.2. Requisitos mínimos'!$H$60="SI","No aplica",IF('2.2. Requisitos mínimos'!$H$60="No aplica","No aplica",IF('2.2. Requisitos mínimos'!$H$60="No","Obtener los permisos requeridos para la operación")))</f>
        <v>0</v>
      </c>
      <c r="G16" s="1026"/>
      <c r="H16" s="1026"/>
      <c r="I16" s="1026"/>
      <c r="J16" s="1026"/>
      <c r="K16" s="1029"/>
      <c r="L16" s="1033"/>
      <c r="M16" s="1064"/>
      <c r="N16" s="1034"/>
      <c r="O16" s="254"/>
      <c r="P16" s="254"/>
      <c r="Q16" s="254"/>
      <c r="R16" s="254"/>
      <c r="S16" s="254"/>
      <c r="T16" s="254"/>
      <c r="U16" s="253"/>
      <c r="V16" s="269"/>
      <c r="W16" s="269"/>
      <c r="X16" s="269"/>
      <c r="Y16" s="269"/>
      <c r="Z16" s="269"/>
      <c r="AA16" s="1033"/>
      <c r="AB16" s="1034"/>
      <c r="AC16" s="206"/>
    </row>
    <row r="17" spans="1:30" ht="5.0999999999999996" customHeight="1" thickBot="1" x14ac:dyDescent="0.25">
      <c r="B17" s="243"/>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5"/>
    </row>
    <row r="18" spans="1:30" ht="5.0999999999999996" customHeight="1" thickBot="1" x14ac:dyDescent="0.25"/>
    <row r="19" spans="1:30" s="7" customFormat="1" ht="15" customHeight="1" thickBot="1" x14ac:dyDescent="0.3">
      <c r="A19" s="8"/>
      <c r="B19" s="8"/>
      <c r="C19" s="1061" t="s">
        <v>2019</v>
      </c>
      <c r="D19" s="1062"/>
      <c r="E19" s="1062"/>
      <c r="F19" s="1062"/>
      <c r="G19" s="1062"/>
      <c r="H19" s="1062"/>
      <c r="I19" s="1062"/>
      <c r="J19" s="1063"/>
      <c r="K19" s="8"/>
      <c r="L19" s="8"/>
      <c r="M19" s="8"/>
      <c r="N19" s="8"/>
      <c r="O19" s="8"/>
      <c r="P19" s="8"/>
      <c r="Q19" s="8"/>
      <c r="R19" s="8"/>
      <c r="S19" s="8"/>
      <c r="T19" s="8"/>
      <c r="U19" s="8"/>
      <c r="V19" s="8"/>
      <c r="W19" s="8"/>
      <c r="X19" s="8"/>
      <c r="Y19" s="8"/>
      <c r="Z19" s="8"/>
      <c r="AA19" s="8"/>
      <c r="AB19" s="8"/>
      <c r="AC19" s="8"/>
      <c r="AD19" s="8"/>
    </row>
    <row r="20" spans="1:30" s="7" customFormat="1" ht="5.0999999999999996" customHeight="1" thickBot="1" x14ac:dyDescent="0.3">
      <c r="A20" s="8"/>
      <c r="B20" s="8"/>
      <c r="C20" s="35"/>
      <c r="D20" s="35"/>
      <c r="E20" s="35"/>
      <c r="F20" s="35"/>
      <c r="G20" s="35"/>
      <c r="H20" s="35"/>
      <c r="I20" s="35"/>
      <c r="J20" s="35"/>
      <c r="K20" s="8"/>
      <c r="L20" s="8"/>
      <c r="M20" s="8"/>
      <c r="N20" s="8"/>
      <c r="O20" s="8"/>
      <c r="P20" s="8"/>
      <c r="Q20" s="8"/>
      <c r="R20" s="8"/>
      <c r="S20" s="8"/>
      <c r="T20" s="8"/>
      <c r="U20" s="8"/>
      <c r="V20" s="8"/>
      <c r="W20" s="8"/>
      <c r="X20" s="8"/>
      <c r="Y20" s="8"/>
      <c r="Z20" s="8"/>
      <c r="AA20" s="8"/>
      <c r="AB20" s="8"/>
      <c r="AC20" s="8"/>
      <c r="AD20" s="8"/>
    </row>
    <row r="21" spans="1:30" ht="5.0999999999999996" customHeight="1" thickBot="1" x14ac:dyDescent="0.25">
      <c r="B21" s="202"/>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4"/>
    </row>
    <row r="22" spans="1:30" s="7" customFormat="1" ht="15" customHeight="1" thickBot="1" x14ac:dyDescent="0.3">
      <c r="B22" s="264"/>
      <c r="C22" s="1052" t="s">
        <v>2020</v>
      </c>
      <c r="D22" s="1053"/>
      <c r="E22" s="1053"/>
      <c r="F22" s="1053"/>
      <c r="G22" s="1053"/>
      <c r="H22" s="1053"/>
      <c r="I22" s="1053"/>
      <c r="J22" s="1054"/>
      <c r="K22" s="8"/>
      <c r="L22" s="8"/>
      <c r="M22" s="8"/>
      <c r="N22" s="8"/>
      <c r="O22" s="8"/>
      <c r="P22" s="8"/>
      <c r="Q22" s="8"/>
      <c r="R22" s="8"/>
      <c r="S22" s="8"/>
      <c r="T22" s="8"/>
      <c r="U22" s="8"/>
      <c r="V22" s="8"/>
      <c r="W22" s="8"/>
      <c r="X22" s="8"/>
      <c r="Y22" s="8"/>
      <c r="Z22" s="8"/>
      <c r="AA22" s="8"/>
      <c r="AB22" s="8"/>
      <c r="AC22" s="265"/>
      <c r="AD22" s="8"/>
    </row>
    <row r="23" spans="1:30" ht="5.0999999999999996" customHeight="1" thickBot="1" x14ac:dyDescent="0.25">
      <c r="B23" s="205"/>
      <c r="C23" s="2"/>
      <c r="D23" s="2"/>
      <c r="E23" s="2"/>
      <c r="F23" s="2"/>
      <c r="G23" s="2"/>
      <c r="H23" s="2"/>
      <c r="I23" s="2"/>
      <c r="J23" s="2"/>
      <c r="K23" s="2"/>
      <c r="L23" s="2"/>
      <c r="M23" s="2"/>
      <c r="N23" s="2"/>
      <c r="O23" s="2"/>
      <c r="P23" s="2"/>
      <c r="Q23" s="2"/>
      <c r="R23" s="2"/>
      <c r="S23" s="2"/>
      <c r="T23" s="2"/>
      <c r="U23" s="2"/>
      <c r="V23" s="2"/>
      <c r="W23" s="2"/>
      <c r="X23" s="2"/>
      <c r="Y23" s="2"/>
      <c r="Z23" s="2"/>
      <c r="AA23" s="2"/>
      <c r="AB23" s="2"/>
      <c r="AC23" s="206"/>
    </row>
    <row r="24" spans="1:30" ht="13.5" thickBot="1" x14ac:dyDescent="0.25">
      <c r="B24" s="205"/>
      <c r="C24" s="1035" t="s">
        <v>18</v>
      </c>
      <c r="D24" s="1036"/>
      <c r="E24" s="1041"/>
      <c r="F24" s="1050" t="s">
        <v>2012</v>
      </c>
      <c r="G24" s="1036"/>
      <c r="H24" s="1036"/>
      <c r="I24" s="1036"/>
      <c r="J24" s="1036"/>
      <c r="K24" s="1037"/>
      <c r="L24" s="1035" t="s">
        <v>2013</v>
      </c>
      <c r="M24" s="1036"/>
      <c r="N24" s="1037"/>
      <c r="O24" s="1043" t="s">
        <v>2014</v>
      </c>
      <c r="P24" s="1044"/>
      <c r="Q24" s="1044"/>
      <c r="R24" s="1044"/>
      <c r="S24" s="1044"/>
      <c r="T24" s="1044"/>
      <c r="U24" s="1044"/>
      <c r="V24" s="1044"/>
      <c r="W24" s="1044"/>
      <c r="X24" s="1044"/>
      <c r="Y24" s="1044"/>
      <c r="Z24" s="1045"/>
      <c r="AA24" s="1050" t="s">
        <v>63</v>
      </c>
      <c r="AB24" s="1041"/>
      <c r="AC24" s="206"/>
    </row>
    <row r="25" spans="1:30" ht="13.5" thickBot="1" x14ac:dyDescent="0.25">
      <c r="B25" s="205"/>
      <c r="C25" s="1038"/>
      <c r="D25" s="1039"/>
      <c r="E25" s="1042"/>
      <c r="F25" s="1051"/>
      <c r="G25" s="1039"/>
      <c r="H25" s="1039"/>
      <c r="I25" s="1039"/>
      <c r="J25" s="1039"/>
      <c r="K25" s="1040"/>
      <c r="L25" s="1038"/>
      <c r="M25" s="1039"/>
      <c r="N25" s="1040"/>
      <c r="O25" s="319">
        <v>1</v>
      </c>
      <c r="P25" s="318">
        <v>2</v>
      </c>
      <c r="Q25" s="320">
        <v>3</v>
      </c>
      <c r="R25" s="321">
        <v>4</v>
      </c>
      <c r="S25" s="318">
        <v>5</v>
      </c>
      <c r="T25" s="318">
        <v>6</v>
      </c>
      <c r="U25" s="321">
        <v>7</v>
      </c>
      <c r="V25" s="318">
        <v>8</v>
      </c>
      <c r="W25" s="318">
        <v>9</v>
      </c>
      <c r="X25" s="318">
        <v>10</v>
      </c>
      <c r="Y25" s="321">
        <v>11</v>
      </c>
      <c r="Z25" s="318">
        <v>12</v>
      </c>
      <c r="AA25" s="1051"/>
      <c r="AB25" s="1042"/>
      <c r="AC25" s="206"/>
    </row>
    <row r="26" spans="1:30" ht="5.0999999999999996" customHeight="1" thickBot="1" x14ac:dyDescent="0.25">
      <c r="B26" s="205"/>
      <c r="C26" s="2"/>
      <c r="D26" s="2"/>
      <c r="E26" s="2"/>
      <c r="F26" s="2"/>
      <c r="G26" s="2"/>
      <c r="H26" s="2"/>
      <c r="I26" s="2"/>
      <c r="J26" s="2"/>
      <c r="K26" s="2"/>
      <c r="L26" s="2"/>
      <c r="M26" s="2"/>
      <c r="N26" s="2"/>
      <c r="O26" s="2"/>
      <c r="P26" s="2"/>
      <c r="Q26" s="2"/>
      <c r="R26" s="2"/>
      <c r="S26" s="2"/>
      <c r="T26" s="2"/>
      <c r="U26" s="2"/>
      <c r="V26" s="2"/>
      <c r="W26" s="2"/>
      <c r="X26" s="2"/>
      <c r="Y26" s="2"/>
      <c r="Z26" s="2"/>
      <c r="AA26" s="2"/>
      <c r="AB26" s="2"/>
      <c r="AC26" s="206"/>
    </row>
    <row r="27" spans="1:30" ht="30" customHeight="1" thickBot="1" x14ac:dyDescent="0.25">
      <c r="B27" s="205"/>
      <c r="C27" s="1025" t="s">
        <v>2021</v>
      </c>
      <c r="D27" s="1026"/>
      <c r="E27" s="1027"/>
      <c r="F27" s="1028" t="s">
        <v>2214</v>
      </c>
      <c r="G27" s="1026"/>
      <c r="H27" s="1026"/>
      <c r="I27" s="1026"/>
      <c r="J27" s="1026"/>
      <c r="K27" s="1029"/>
      <c r="L27" s="1030"/>
      <c r="M27" s="1031"/>
      <c r="N27" s="1032"/>
      <c r="O27" s="254"/>
      <c r="P27" s="254"/>
      <c r="Q27" s="254"/>
      <c r="R27" s="254"/>
      <c r="S27" s="254"/>
      <c r="T27" s="254"/>
      <c r="U27" s="253"/>
      <c r="V27" s="269"/>
      <c r="W27" s="269"/>
      <c r="X27" s="269"/>
      <c r="Y27" s="269"/>
      <c r="Z27" s="269"/>
      <c r="AA27" s="1033"/>
      <c r="AB27" s="1034"/>
      <c r="AC27" s="206"/>
    </row>
    <row r="28" spans="1:30" ht="5.0999999999999996" customHeight="1" thickBot="1" x14ac:dyDescent="0.25">
      <c r="B28" s="205"/>
      <c r="C28" s="2"/>
      <c r="D28" s="2"/>
      <c r="E28" s="2"/>
      <c r="F28" s="2"/>
      <c r="G28" s="2"/>
      <c r="H28" s="2"/>
      <c r="I28" s="2"/>
      <c r="J28" s="2"/>
      <c r="K28" s="2"/>
      <c r="L28" s="2"/>
      <c r="M28" s="2"/>
      <c r="N28" s="2"/>
      <c r="O28" s="2"/>
      <c r="P28" s="2"/>
      <c r="Q28" s="2"/>
      <c r="R28" s="2"/>
      <c r="S28" s="2"/>
      <c r="T28" s="2"/>
      <c r="U28" s="2"/>
      <c r="V28" s="2"/>
      <c r="W28" s="2"/>
      <c r="X28" s="2"/>
      <c r="Y28" s="2"/>
      <c r="Z28" s="2"/>
      <c r="AA28" s="2"/>
      <c r="AB28" s="2"/>
      <c r="AC28" s="206"/>
    </row>
    <row r="29" spans="1:30" ht="36.75" customHeight="1" thickBot="1" x14ac:dyDescent="0.25">
      <c r="B29" s="205"/>
      <c r="C29" s="1025" t="s">
        <v>2022</v>
      </c>
      <c r="D29" s="1026"/>
      <c r="E29" s="1029"/>
      <c r="F29" s="1025" t="s">
        <v>2215</v>
      </c>
      <c r="G29" s="1026"/>
      <c r="H29" s="1026"/>
      <c r="I29" s="1026"/>
      <c r="J29" s="1026"/>
      <c r="K29" s="1027"/>
      <c r="L29" s="1030"/>
      <c r="M29" s="1031"/>
      <c r="N29" s="1032"/>
      <c r="O29" s="254"/>
      <c r="P29" s="254"/>
      <c r="Q29" s="254"/>
      <c r="R29" s="254"/>
      <c r="S29" s="254"/>
      <c r="T29" s="253"/>
      <c r="U29" s="269"/>
      <c r="V29" s="269"/>
      <c r="W29" s="269"/>
      <c r="X29" s="269"/>
      <c r="Y29" s="269"/>
      <c r="Z29" s="269"/>
      <c r="AA29" s="1033"/>
      <c r="AB29" s="1034"/>
      <c r="AC29" s="206"/>
    </row>
    <row r="30" spans="1:30" ht="5.0999999999999996" customHeight="1" thickBot="1" x14ac:dyDescent="0.25">
      <c r="B30" s="205"/>
      <c r="C30" s="2"/>
      <c r="D30" s="2"/>
      <c r="E30" s="2"/>
      <c r="F30" s="2"/>
      <c r="G30" s="2"/>
      <c r="H30" s="2"/>
      <c r="I30" s="2"/>
      <c r="J30" s="2"/>
      <c r="K30" s="2"/>
      <c r="L30" s="2"/>
      <c r="M30" s="2"/>
      <c r="N30" s="2"/>
      <c r="O30" s="2"/>
      <c r="P30" s="2"/>
      <c r="Q30" s="2"/>
      <c r="R30" s="2"/>
      <c r="S30" s="2"/>
      <c r="T30" s="2"/>
      <c r="U30" s="2"/>
      <c r="V30" s="2"/>
      <c r="W30" s="2"/>
      <c r="X30" s="2"/>
      <c r="Y30" s="2"/>
      <c r="Z30" s="2"/>
      <c r="AA30" s="2"/>
      <c r="AB30" s="2"/>
      <c r="AC30" s="206"/>
    </row>
    <row r="31" spans="1:30" ht="30" customHeight="1" thickBot="1" x14ac:dyDescent="0.25">
      <c r="B31" s="205"/>
      <c r="C31" s="1025" t="s">
        <v>2023</v>
      </c>
      <c r="D31" s="1026"/>
      <c r="E31" s="1029"/>
      <c r="F31" s="1025" t="b">
        <f>IF('2.4. Verificación'!U31="SI","Incluya la actividad a realizar",IF('2.4. Verificación'!U31="No","No aplica"))</f>
        <v>0</v>
      </c>
      <c r="G31" s="1026"/>
      <c r="H31" s="1026"/>
      <c r="I31" s="1026"/>
      <c r="J31" s="1026"/>
      <c r="K31" s="1027"/>
      <c r="L31" s="1030"/>
      <c r="M31" s="1031"/>
      <c r="N31" s="1032"/>
      <c r="O31" s="254"/>
      <c r="P31" s="254"/>
      <c r="Q31" s="254"/>
      <c r="R31" s="254"/>
      <c r="S31" s="254"/>
      <c r="T31" s="254"/>
      <c r="U31" s="253"/>
      <c r="V31" s="269"/>
      <c r="W31" s="269"/>
      <c r="X31" s="269"/>
      <c r="Y31" s="269"/>
      <c r="Z31" s="269"/>
      <c r="AA31" s="1033"/>
      <c r="AB31" s="1034"/>
      <c r="AC31" s="206"/>
    </row>
    <row r="32" spans="1:30" ht="5.0999999999999996" customHeight="1" thickBot="1" x14ac:dyDescent="0.25">
      <c r="B32" s="205"/>
      <c r="C32" s="2"/>
      <c r="D32" s="2"/>
      <c r="E32" s="2"/>
      <c r="F32" s="2"/>
      <c r="G32" s="2"/>
      <c r="H32" s="2"/>
      <c r="I32" s="2"/>
      <c r="J32" s="2"/>
      <c r="K32" s="2"/>
      <c r="L32" s="2"/>
      <c r="M32" s="2"/>
      <c r="N32" s="2"/>
      <c r="O32" s="2"/>
      <c r="P32" s="2"/>
      <c r="Q32" s="2"/>
      <c r="R32" s="2"/>
      <c r="S32" s="2"/>
      <c r="T32" s="2"/>
      <c r="U32" s="2"/>
      <c r="V32" s="2"/>
      <c r="W32" s="2"/>
      <c r="X32" s="2"/>
      <c r="Y32" s="2"/>
      <c r="Z32" s="2"/>
      <c r="AA32" s="2"/>
      <c r="AB32" s="2"/>
      <c r="AC32" s="206"/>
    </row>
    <row r="33" spans="2:30" ht="30" customHeight="1" thickBot="1" x14ac:dyDescent="0.25">
      <c r="B33" s="205"/>
      <c r="C33" s="1025" t="s">
        <v>2024</v>
      </c>
      <c r="D33" s="1026"/>
      <c r="E33" s="1029"/>
      <c r="F33" s="1025" t="b">
        <f>IF('2.4. Verificación'!U33="SI","Incluya la actividad a realizar",IF('2.4. Verificación'!U33="No","No aplica"))</f>
        <v>0</v>
      </c>
      <c r="G33" s="1026"/>
      <c r="H33" s="1026"/>
      <c r="I33" s="1026"/>
      <c r="J33" s="1026"/>
      <c r="K33" s="1027"/>
      <c r="L33" s="1030"/>
      <c r="M33" s="1031"/>
      <c r="N33" s="1032"/>
      <c r="O33" s="254"/>
      <c r="P33" s="254"/>
      <c r="Q33" s="254"/>
      <c r="R33" s="254"/>
      <c r="S33" s="254"/>
      <c r="T33" s="254"/>
      <c r="U33" s="253"/>
      <c r="V33" s="269"/>
      <c r="W33" s="269"/>
      <c r="X33" s="269"/>
      <c r="Y33" s="269"/>
      <c r="Z33" s="269"/>
      <c r="AA33" s="1033"/>
      <c r="AB33" s="1034"/>
      <c r="AC33" s="206"/>
    </row>
    <row r="34" spans="2:30" ht="5.0999999999999996" customHeight="1" thickBot="1" x14ac:dyDescent="0.25">
      <c r="B34" s="205"/>
      <c r="C34" s="2"/>
      <c r="D34" s="2"/>
      <c r="E34" s="2"/>
      <c r="F34" s="2"/>
      <c r="G34" s="2"/>
      <c r="H34" s="2"/>
      <c r="I34" s="2"/>
      <c r="J34" s="2"/>
      <c r="K34" s="2"/>
      <c r="L34" s="2"/>
      <c r="M34" s="2"/>
      <c r="N34" s="2"/>
      <c r="O34" s="2"/>
      <c r="P34" s="2"/>
      <c r="Q34" s="2"/>
      <c r="R34" s="2"/>
      <c r="S34" s="2"/>
      <c r="T34" s="2"/>
      <c r="U34" s="2"/>
      <c r="V34" s="2"/>
      <c r="W34" s="2"/>
      <c r="X34" s="2"/>
      <c r="Y34" s="2"/>
      <c r="Z34" s="2"/>
      <c r="AA34" s="2"/>
      <c r="AB34" s="2"/>
      <c r="AC34" s="206"/>
    </row>
    <row r="35" spans="2:30" ht="30" customHeight="1" thickBot="1" x14ac:dyDescent="0.25">
      <c r="B35" s="205"/>
      <c r="C35" s="1025" t="s">
        <v>2025</v>
      </c>
      <c r="D35" s="1026"/>
      <c r="E35" s="1029"/>
      <c r="F35" s="1025" t="b">
        <f>IF('2.4. Verificación'!U35="SI","Incluya la actividad a realizar",IF('2.4. Verificación'!U35="No","No aplica"))</f>
        <v>0</v>
      </c>
      <c r="G35" s="1026"/>
      <c r="H35" s="1026"/>
      <c r="I35" s="1026"/>
      <c r="J35" s="1026"/>
      <c r="K35" s="1027"/>
      <c r="L35" s="1049"/>
      <c r="M35" s="1031"/>
      <c r="N35" s="1032"/>
      <c r="O35" s="254"/>
      <c r="P35" s="254"/>
      <c r="Q35" s="254"/>
      <c r="R35" s="254"/>
      <c r="S35" s="254"/>
      <c r="T35" s="254"/>
      <c r="U35" s="253"/>
      <c r="V35" s="269"/>
      <c r="W35" s="269"/>
      <c r="X35" s="269"/>
      <c r="Y35" s="269"/>
      <c r="Z35" s="269"/>
      <c r="AA35" s="1033"/>
      <c r="AB35" s="1034"/>
      <c r="AC35" s="206"/>
    </row>
    <row r="36" spans="2:30" ht="5.0999999999999996" customHeight="1" thickBot="1" x14ac:dyDescent="0.25">
      <c r="B36" s="205"/>
      <c r="C36" s="2"/>
      <c r="D36" s="2"/>
      <c r="E36" s="2"/>
      <c r="F36" s="2"/>
      <c r="G36" s="2"/>
      <c r="H36" s="2"/>
      <c r="I36" s="2"/>
      <c r="J36" s="2"/>
      <c r="K36" s="2"/>
      <c r="L36" s="2"/>
      <c r="M36" s="2"/>
      <c r="N36" s="2"/>
      <c r="O36" s="2"/>
      <c r="P36" s="2"/>
      <c r="Q36" s="2"/>
      <c r="R36" s="2"/>
      <c r="S36" s="2"/>
      <c r="T36" s="2"/>
      <c r="U36" s="2"/>
      <c r="V36" s="2"/>
      <c r="W36" s="2"/>
      <c r="X36" s="2"/>
      <c r="Y36" s="2"/>
      <c r="Z36" s="2"/>
      <c r="AA36" s="2"/>
      <c r="AB36" s="2"/>
      <c r="AC36" s="206"/>
    </row>
    <row r="37" spans="2:30" ht="30" customHeight="1" thickBot="1" x14ac:dyDescent="0.25">
      <c r="B37" s="205"/>
      <c r="C37" s="1025" t="s">
        <v>2026</v>
      </c>
      <c r="D37" s="1026"/>
      <c r="E37" s="1029"/>
      <c r="F37" s="1025" t="b">
        <f>IF('2.4. Verificación'!U37="SI","Incluya la actividad a realizar",IF('2.4. Verificación'!U37="No","No aplica"))</f>
        <v>0</v>
      </c>
      <c r="G37" s="1026"/>
      <c r="H37" s="1026"/>
      <c r="I37" s="1026"/>
      <c r="J37" s="1026"/>
      <c r="K37" s="1027"/>
      <c r="L37" s="1030"/>
      <c r="M37" s="1031"/>
      <c r="N37" s="1032"/>
      <c r="O37" s="254"/>
      <c r="P37" s="254"/>
      <c r="Q37" s="254"/>
      <c r="R37" s="254"/>
      <c r="S37" s="254"/>
      <c r="T37" s="254"/>
      <c r="U37" s="253"/>
      <c r="V37" s="269"/>
      <c r="W37" s="269"/>
      <c r="X37" s="269"/>
      <c r="Y37" s="269"/>
      <c r="Z37" s="269"/>
      <c r="AA37" s="1033"/>
      <c r="AB37" s="1034"/>
      <c r="AC37" s="206"/>
    </row>
    <row r="38" spans="2:30" ht="5.0999999999999996" customHeight="1" thickBot="1" x14ac:dyDescent="0.25">
      <c r="B38" s="205"/>
      <c r="C38" s="2"/>
      <c r="D38" s="2"/>
      <c r="E38" s="2"/>
      <c r="F38" s="2"/>
      <c r="G38" s="2"/>
      <c r="H38" s="2"/>
      <c r="I38" s="2"/>
      <c r="J38" s="2"/>
      <c r="K38" s="2"/>
      <c r="L38" s="2"/>
      <c r="M38" s="2"/>
      <c r="N38" s="2"/>
      <c r="O38" s="2"/>
      <c r="P38" s="2"/>
      <c r="Q38" s="2"/>
      <c r="R38" s="2"/>
      <c r="S38" s="2"/>
      <c r="T38" s="2"/>
      <c r="U38" s="2"/>
      <c r="V38" s="2"/>
      <c r="W38" s="2"/>
      <c r="X38" s="2"/>
      <c r="Y38" s="2"/>
      <c r="Z38" s="2"/>
      <c r="AA38" s="2"/>
      <c r="AB38" s="2"/>
      <c r="AC38" s="206"/>
    </row>
    <row r="39" spans="2:30" ht="30" customHeight="1" thickBot="1" x14ac:dyDescent="0.25">
      <c r="B39" s="205"/>
      <c r="C39" s="1025" t="s">
        <v>2027</v>
      </c>
      <c r="D39" s="1026"/>
      <c r="E39" s="1029"/>
      <c r="F39" s="1025" t="b">
        <f>IF('2.4. Verificación'!U39="SI","Incluya la actividad a realizar",IF('2.4. Verificación'!U39="No","No aplica"))</f>
        <v>0</v>
      </c>
      <c r="G39" s="1026"/>
      <c r="H39" s="1026"/>
      <c r="I39" s="1026"/>
      <c r="J39" s="1026"/>
      <c r="K39" s="1027"/>
      <c r="L39" s="1030"/>
      <c r="M39" s="1031"/>
      <c r="N39" s="1032"/>
      <c r="O39" s="254"/>
      <c r="P39" s="254"/>
      <c r="Q39" s="254"/>
      <c r="R39" s="254"/>
      <c r="S39" s="254"/>
      <c r="T39" s="254"/>
      <c r="U39" s="253"/>
      <c r="V39" s="269"/>
      <c r="W39" s="269"/>
      <c r="X39" s="269"/>
      <c r="Y39" s="269"/>
      <c r="Z39" s="269"/>
      <c r="AA39" s="1033"/>
      <c r="AB39" s="1034"/>
      <c r="AC39" s="206"/>
    </row>
    <row r="40" spans="2:30" ht="5.0999999999999996" customHeight="1" thickBot="1" x14ac:dyDescent="0.25">
      <c r="B40" s="243"/>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5"/>
    </row>
    <row r="41" spans="2:30" ht="5.0999999999999996" customHeight="1" thickBot="1" x14ac:dyDescent="0.25"/>
    <row r="42" spans="2:30" ht="5.0999999999999996" customHeight="1" thickBot="1" x14ac:dyDescent="0.25">
      <c r="B42" s="202"/>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4"/>
    </row>
    <row r="43" spans="2:30" s="7" customFormat="1" ht="15" customHeight="1" thickBot="1" x14ac:dyDescent="0.3">
      <c r="B43" s="264"/>
      <c r="C43" s="1058" t="s">
        <v>2031</v>
      </c>
      <c r="D43" s="1059"/>
      <c r="E43" s="1059"/>
      <c r="F43" s="1059"/>
      <c r="G43" s="1059"/>
      <c r="H43" s="1059"/>
      <c r="I43" s="1059"/>
      <c r="J43" s="1060"/>
      <c r="K43" s="8"/>
      <c r="L43" s="8"/>
      <c r="M43" s="8"/>
      <c r="N43" s="8"/>
      <c r="O43" s="8"/>
      <c r="P43" s="8"/>
      <c r="Q43" s="8"/>
      <c r="R43" s="8"/>
      <c r="S43" s="8"/>
      <c r="T43" s="8"/>
      <c r="U43" s="8"/>
      <c r="V43" s="8"/>
      <c r="W43" s="8"/>
      <c r="X43" s="8"/>
      <c r="Y43" s="8"/>
      <c r="Z43" s="8"/>
      <c r="AA43" s="8"/>
      <c r="AB43" s="8"/>
      <c r="AC43" s="265"/>
      <c r="AD43" s="8"/>
    </row>
    <row r="44" spans="2:30" ht="5.0999999999999996" customHeight="1" thickBot="1" x14ac:dyDescent="0.25">
      <c r="B44" s="205"/>
      <c r="C44" s="2"/>
      <c r="D44" s="2"/>
      <c r="E44" s="2"/>
      <c r="F44" s="2"/>
      <c r="G44" s="2"/>
      <c r="H44" s="2"/>
      <c r="I44" s="2"/>
      <c r="J44" s="2"/>
      <c r="K44" s="2"/>
      <c r="L44" s="2"/>
      <c r="M44" s="2"/>
      <c r="N44" s="2"/>
      <c r="O44" s="2"/>
      <c r="P44" s="2"/>
      <c r="Q44" s="2"/>
      <c r="R44" s="2"/>
      <c r="S44" s="2"/>
      <c r="T44" s="2"/>
      <c r="U44" s="2"/>
      <c r="V44" s="2"/>
      <c r="W44" s="2"/>
      <c r="X44" s="2"/>
      <c r="Y44" s="2"/>
      <c r="Z44" s="2"/>
      <c r="AA44" s="2"/>
      <c r="AB44" s="2"/>
      <c r="AC44" s="206"/>
    </row>
    <row r="45" spans="2:30" ht="13.5" thickBot="1" x14ac:dyDescent="0.25">
      <c r="B45" s="205"/>
      <c r="C45" s="1035" t="s">
        <v>18</v>
      </c>
      <c r="D45" s="1036"/>
      <c r="E45" s="1037"/>
      <c r="F45" s="1035" t="s">
        <v>2012</v>
      </c>
      <c r="G45" s="1036"/>
      <c r="H45" s="1036"/>
      <c r="I45" s="1036"/>
      <c r="J45" s="1036"/>
      <c r="K45" s="1041"/>
      <c r="L45" s="1050" t="s">
        <v>2013</v>
      </c>
      <c r="M45" s="1036"/>
      <c r="N45" s="1037"/>
      <c r="O45" s="1043" t="s">
        <v>2014</v>
      </c>
      <c r="P45" s="1044"/>
      <c r="Q45" s="1044"/>
      <c r="R45" s="1044"/>
      <c r="S45" s="1044"/>
      <c r="T45" s="1044"/>
      <c r="U45" s="1044"/>
      <c r="V45" s="1044"/>
      <c r="W45" s="1044"/>
      <c r="X45" s="1044"/>
      <c r="Y45" s="1044"/>
      <c r="Z45" s="1045"/>
      <c r="AA45" s="1050" t="s">
        <v>63</v>
      </c>
      <c r="AB45" s="1041"/>
      <c r="AC45" s="206"/>
    </row>
    <row r="46" spans="2:30" ht="13.5" thickBot="1" x14ac:dyDescent="0.25">
      <c r="B46" s="205"/>
      <c r="C46" s="1038"/>
      <c r="D46" s="1039"/>
      <c r="E46" s="1040"/>
      <c r="F46" s="1038"/>
      <c r="G46" s="1039"/>
      <c r="H46" s="1039"/>
      <c r="I46" s="1039"/>
      <c r="J46" s="1039"/>
      <c r="K46" s="1042"/>
      <c r="L46" s="1051"/>
      <c r="M46" s="1039"/>
      <c r="N46" s="1040"/>
      <c r="O46" s="319">
        <v>1</v>
      </c>
      <c r="P46" s="318">
        <v>2</v>
      </c>
      <c r="Q46" s="318">
        <v>3</v>
      </c>
      <c r="R46" s="321">
        <v>4</v>
      </c>
      <c r="S46" s="318">
        <v>5</v>
      </c>
      <c r="T46" s="319">
        <v>6</v>
      </c>
      <c r="U46" s="319">
        <v>7</v>
      </c>
      <c r="V46" s="318">
        <v>8</v>
      </c>
      <c r="W46" s="320">
        <v>9</v>
      </c>
      <c r="X46" s="317">
        <v>10</v>
      </c>
      <c r="Y46" s="319">
        <v>11</v>
      </c>
      <c r="Z46" s="318">
        <v>12</v>
      </c>
      <c r="AA46" s="1051"/>
      <c r="AB46" s="1042"/>
      <c r="AC46" s="206"/>
    </row>
    <row r="47" spans="2:30" ht="5.0999999999999996" customHeight="1" thickBot="1" x14ac:dyDescent="0.25">
      <c r="B47" s="205"/>
      <c r="C47" s="2"/>
      <c r="D47" s="2"/>
      <c r="E47" s="2"/>
      <c r="F47" s="2"/>
      <c r="G47" s="2"/>
      <c r="H47" s="2"/>
      <c r="I47" s="2"/>
      <c r="J47" s="2"/>
      <c r="K47" s="2"/>
      <c r="L47" s="2"/>
      <c r="M47" s="2"/>
      <c r="N47" s="2"/>
      <c r="O47" s="2"/>
      <c r="P47" s="2"/>
      <c r="Q47" s="2"/>
      <c r="R47" s="2"/>
      <c r="S47" s="2"/>
      <c r="T47" s="2"/>
      <c r="U47" s="2"/>
      <c r="V47" s="2"/>
      <c r="W47" s="2"/>
      <c r="X47" s="2"/>
      <c r="Y47" s="2"/>
      <c r="Z47" s="2"/>
      <c r="AA47" s="2"/>
      <c r="AB47" s="2"/>
      <c r="AC47" s="206"/>
    </row>
    <row r="48" spans="2:30" ht="30" customHeight="1" thickBot="1" x14ac:dyDescent="0.25">
      <c r="B48" s="205"/>
      <c r="C48" s="1025" t="s">
        <v>2028</v>
      </c>
      <c r="D48" s="1026"/>
      <c r="E48" s="1027"/>
      <c r="F48" s="1028" t="b">
        <f>IF('2.4. Verificación'!U50="SI","Incluya la actividad a realizar",IF('2.4. Verificación'!U50="No","No aplica"))</f>
        <v>0</v>
      </c>
      <c r="G48" s="1026"/>
      <c r="H48" s="1026"/>
      <c r="I48" s="1026"/>
      <c r="J48" s="1026"/>
      <c r="K48" s="1029"/>
      <c r="L48" s="1030"/>
      <c r="M48" s="1031"/>
      <c r="N48" s="1032"/>
      <c r="O48" s="254"/>
      <c r="P48" s="254"/>
      <c r="Q48" s="254"/>
      <c r="R48" s="254"/>
      <c r="S48" s="254"/>
      <c r="T48" s="254"/>
      <c r="U48" s="253"/>
      <c r="V48" s="269"/>
      <c r="W48" s="269"/>
      <c r="X48" s="269"/>
      <c r="Y48" s="269"/>
      <c r="Z48" s="269"/>
      <c r="AA48" s="1033"/>
      <c r="AB48" s="1034"/>
      <c r="AC48" s="206"/>
    </row>
    <row r="49" spans="2:30" ht="5.0999999999999996" customHeight="1" thickBot="1" x14ac:dyDescent="0.25">
      <c r="B49" s="205"/>
      <c r="C49" s="2"/>
      <c r="D49" s="2"/>
      <c r="E49" s="2"/>
      <c r="F49" s="2"/>
      <c r="G49" s="2"/>
      <c r="H49" s="2"/>
      <c r="I49" s="2"/>
      <c r="J49" s="2"/>
      <c r="K49" s="2"/>
      <c r="L49" s="2"/>
      <c r="M49" s="2"/>
      <c r="N49" s="2"/>
      <c r="O49" s="2"/>
      <c r="P49" s="2"/>
      <c r="Q49" s="2"/>
      <c r="R49" s="2"/>
      <c r="S49" s="2"/>
      <c r="T49" s="2"/>
      <c r="U49" s="2"/>
      <c r="V49" s="2"/>
      <c r="W49" s="2"/>
      <c r="X49" s="2"/>
      <c r="Y49" s="2"/>
      <c r="Z49" s="2"/>
      <c r="AA49" s="2"/>
      <c r="AB49" s="2"/>
      <c r="AC49" s="206"/>
    </row>
    <row r="50" spans="2:30" ht="30" customHeight="1" thickBot="1" x14ac:dyDescent="0.25">
      <c r="B50" s="205"/>
      <c r="C50" s="1025" t="s">
        <v>2029</v>
      </c>
      <c r="D50" s="1026"/>
      <c r="E50" s="1029"/>
      <c r="F50" s="1025" t="b">
        <f>IF('2.4. Verificación'!U52="SI","Incluya la actividad a realizar",IF('2.4. Verificación'!U52="No","No aplica"))</f>
        <v>0</v>
      </c>
      <c r="G50" s="1026"/>
      <c r="H50" s="1026"/>
      <c r="I50" s="1026"/>
      <c r="J50" s="1026"/>
      <c r="K50" s="1029"/>
      <c r="L50" s="1030"/>
      <c r="M50" s="1031"/>
      <c r="N50" s="1032"/>
      <c r="O50" s="254"/>
      <c r="P50" s="254"/>
      <c r="Q50" s="254"/>
      <c r="R50" s="254"/>
      <c r="S50" s="254"/>
      <c r="T50" s="254"/>
      <c r="U50" s="253"/>
      <c r="V50" s="269"/>
      <c r="W50" s="269"/>
      <c r="X50" s="269"/>
      <c r="Y50" s="269"/>
      <c r="Z50" s="269"/>
      <c r="AA50" s="1033"/>
      <c r="AB50" s="1034"/>
      <c r="AC50" s="206"/>
    </row>
    <row r="51" spans="2:30" ht="5.0999999999999996" customHeight="1" thickBot="1" x14ac:dyDescent="0.25">
      <c r="B51" s="205"/>
      <c r="C51" s="2"/>
      <c r="D51" s="2"/>
      <c r="E51" s="2"/>
      <c r="F51" s="2"/>
      <c r="G51" s="2"/>
      <c r="H51" s="2"/>
      <c r="I51" s="2"/>
      <c r="J51" s="2"/>
      <c r="K51" s="2"/>
      <c r="L51" s="2"/>
      <c r="M51" s="2"/>
      <c r="N51" s="2"/>
      <c r="O51" s="2"/>
      <c r="P51" s="2"/>
      <c r="Q51" s="2"/>
      <c r="R51" s="2"/>
      <c r="S51" s="2"/>
      <c r="T51" s="2"/>
      <c r="U51" s="2"/>
      <c r="V51" s="2"/>
      <c r="W51" s="2"/>
      <c r="X51" s="2"/>
      <c r="Y51" s="2"/>
      <c r="Z51" s="2"/>
      <c r="AA51" s="2"/>
      <c r="AB51" s="2"/>
      <c r="AC51" s="206"/>
    </row>
    <row r="52" spans="2:30" ht="30" customHeight="1" thickBot="1" x14ac:dyDescent="0.25">
      <c r="B52" s="205"/>
      <c r="C52" s="1025" t="s">
        <v>2030</v>
      </c>
      <c r="D52" s="1026"/>
      <c r="E52" s="1029"/>
      <c r="F52" s="1025" t="b">
        <f>IF('2.4. Verificación'!U54="SI","Incluya la actividad a realizar",IF('2.4. Verificación'!U54="No","No aplica"))</f>
        <v>0</v>
      </c>
      <c r="G52" s="1026"/>
      <c r="H52" s="1026"/>
      <c r="I52" s="1026"/>
      <c r="J52" s="1026"/>
      <c r="K52" s="1029"/>
      <c r="L52" s="1030"/>
      <c r="M52" s="1031"/>
      <c r="N52" s="1032"/>
      <c r="O52" s="254"/>
      <c r="P52" s="254"/>
      <c r="Q52" s="254"/>
      <c r="R52" s="254"/>
      <c r="S52" s="254"/>
      <c r="T52" s="253"/>
      <c r="U52" s="269"/>
      <c r="V52" s="269"/>
      <c r="W52" s="269"/>
      <c r="X52" s="269"/>
      <c r="Y52" s="269"/>
      <c r="Z52" s="269"/>
      <c r="AA52" s="1033"/>
      <c r="AB52" s="1034"/>
      <c r="AC52" s="206"/>
    </row>
    <row r="53" spans="2:30" ht="5.0999999999999996" customHeight="1" thickBot="1" x14ac:dyDescent="0.25">
      <c r="B53" s="243"/>
      <c r="C53" s="256"/>
      <c r="D53" s="256"/>
      <c r="E53" s="256"/>
      <c r="F53" s="256"/>
      <c r="G53" s="256"/>
      <c r="H53" s="256"/>
      <c r="I53" s="256"/>
      <c r="J53" s="256"/>
      <c r="K53" s="256"/>
      <c r="L53" s="255"/>
      <c r="M53" s="255"/>
      <c r="N53" s="255"/>
      <c r="O53" s="244"/>
      <c r="P53" s="244"/>
      <c r="Q53" s="244"/>
      <c r="R53" s="244"/>
      <c r="S53" s="244"/>
      <c r="T53" s="244"/>
      <c r="U53" s="244"/>
      <c r="V53" s="244"/>
      <c r="W53" s="244"/>
      <c r="X53" s="244"/>
      <c r="Y53" s="244"/>
      <c r="Z53" s="244"/>
      <c r="AA53" s="255"/>
      <c r="AB53" s="255"/>
      <c r="AC53" s="245"/>
    </row>
    <row r="54" spans="2:30" ht="5.0999999999999996" customHeight="1" thickBot="1" x14ac:dyDescent="0.25"/>
    <row r="55" spans="2:30" ht="5.0999999999999996" customHeight="1" thickBot="1" x14ac:dyDescent="0.25">
      <c r="B55" s="202"/>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4"/>
    </row>
    <row r="56" spans="2:30" s="7" customFormat="1" ht="15" customHeight="1" thickBot="1" x14ac:dyDescent="0.3">
      <c r="B56" s="264"/>
      <c r="C56" s="1052" t="s">
        <v>2032</v>
      </c>
      <c r="D56" s="1053"/>
      <c r="E56" s="1053"/>
      <c r="F56" s="1053"/>
      <c r="G56" s="1053"/>
      <c r="H56" s="1053"/>
      <c r="I56" s="1053"/>
      <c r="J56" s="1054"/>
      <c r="K56" s="8"/>
      <c r="L56" s="8"/>
      <c r="M56" s="8"/>
      <c r="N56" s="8"/>
      <c r="O56" s="8"/>
      <c r="P56" s="8"/>
      <c r="Q56" s="8"/>
      <c r="R56" s="8"/>
      <c r="S56" s="8"/>
      <c r="T56" s="8"/>
      <c r="U56" s="8"/>
      <c r="V56" s="8"/>
      <c r="W56" s="8"/>
      <c r="X56" s="8"/>
      <c r="Y56" s="8"/>
      <c r="Z56" s="8"/>
      <c r="AA56" s="8"/>
      <c r="AB56" s="8"/>
      <c r="AC56" s="265"/>
      <c r="AD56" s="8"/>
    </row>
    <row r="57" spans="2:30" ht="5.0999999999999996" customHeight="1" thickBot="1" x14ac:dyDescent="0.25">
      <c r="B57" s="205"/>
      <c r="C57" s="2"/>
      <c r="D57" s="2"/>
      <c r="E57" s="2"/>
      <c r="F57" s="2"/>
      <c r="G57" s="2"/>
      <c r="H57" s="2"/>
      <c r="I57" s="2"/>
      <c r="J57" s="2"/>
      <c r="K57" s="2"/>
      <c r="L57" s="2"/>
      <c r="M57" s="2"/>
      <c r="N57" s="2"/>
      <c r="O57" s="2"/>
      <c r="P57" s="2"/>
      <c r="Q57" s="2"/>
      <c r="R57" s="2"/>
      <c r="S57" s="2"/>
      <c r="T57" s="2"/>
      <c r="U57" s="2"/>
      <c r="V57" s="2"/>
      <c r="W57" s="2"/>
      <c r="X57" s="2"/>
      <c r="Y57" s="2"/>
      <c r="Z57" s="2"/>
      <c r="AA57" s="2"/>
      <c r="AB57" s="2"/>
      <c r="AC57" s="206"/>
    </row>
    <row r="58" spans="2:30" ht="13.5" thickBot="1" x14ac:dyDescent="0.25">
      <c r="B58" s="205"/>
      <c r="C58" s="1035" t="s">
        <v>18</v>
      </c>
      <c r="D58" s="1036"/>
      <c r="E58" s="1041"/>
      <c r="F58" s="1050" t="s">
        <v>2012</v>
      </c>
      <c r="G58" s="1036"/>
      <c r="H58" s="1036"/>
      <c r="I58" s="1036"/>
      <c r="J58" s="1036"/>
      <c r="K58" s="1036"/>
      <c r="L58" s="1036" t="s">
        <v>2013</v>
      </c>
      <c r="M58" s="1036"/>
      <c r="N58" s="1037"/>
      <c r="O58" s="1043" t="s">
        <v>2014</v>
      </c>
      <c r="P58" s="1044"/>
      <c r="Q58" s="1044"/>
      <c r="R58" s="1044"/>
      <c r="S58" s="1044"/>
      <c r="T58" s="1044"/>
      <c r="U58" s="1044"/>
      <c r="V58" s="1044"/>
      <c r="W58" s="1044"/>
      <c r="X58" s="1044"/>
      <c r="Y58" s="1044"/>
      <c r="Z58" s="1045"/>
      <c r="AA58" s="1050" t="s">
        <v>63</v>
      </c>
      <c r="AB58" s="1041"/>
      <c r="AC58" s="206"/>
    </row>
    <row r="59" spans="2:30" ht="13.5" thickBot="1" x14ac:dyDescent="0.25">
      <c r="B59" s="205"/>
      <c r="C59" s="1038"/>
      <c r="D59" s="1039"/>
      <c r="E59" s="1042"/>
      <c r="F59" s="1051"/>
      <c r="G59" s="1039"/>
      <c r="H59" s="1039"/>
      <c r="I59" s="1039"/>
      <c r="J59" s="1039"/>
      <c r="K59" s="1039"/>
      <c r="L59" s="1039"/>
      <c r="M59" s="1039"/>
      <c r="N59" s="1040"/>
      <c r="O59" s="319">
        <v>1</v>
      </c>
      <c r="P59" s="319">
        <v>2</v>
      </c>
      <c r="Q59" s="319">
        <v>3</v>
      </c>
      <c r="R59" s="318">
        <v>4</v>
      </c>
      <c r="S59" s="320">
        <v>5</v>
      </c>
      <c r="T59" s="321">
        <v>6</v>
      </c>
      <c r="U59" s="318">
        <v>7</v>
      </c>
      <c r="V59" s="318">
        <v>8</v>
      </c>
      <c r="W59" s="318">
        <v>9</v>
      </c>
      <c r="X59" s="320">
        <v>10</v>
      </c>
      <c r="Y59" s="320">
        <v>11</v>
      </c>
      <c r="Z59" s="320">
        <v>12</v>
      </c>
      <c r="AA59" s="1051"/>
      <c r="AB59" s="1042"/>
      <c r="AC59" s="206"/>
    </row>
    <row r="60" spans="2:30" ht="5.0999999999999996" customHeight="1" thickBot="1" x14ac:dyDescent="0.25">
      <c r="B60" s="205"/>
      <c r="C60" s="2"/>
      <c r="D60" s="2"/>
      <c r="E60" s="2"/>
      <c r="F60" s="2"/>
      <c r="G60" s="2"/>
      <c r="H60" s="2"/>
      <c r="I60" s="2"/>
      <c r="J60" s="2"/>
      <c r="K60" s="2"/>
      <c r="L60" s="2"/>
      <c r="M60" s="2"/>
      <c r="N60" s="2"/>
      <c r="O60" s="2"/>
      <c r="P60" s="2"/>
      <c r="Q60" s="2"/>
      <c r="R60" s="2"/>
      <c r="S60" s="2"/>
      <c r="T60" s="2"/>
      <c r="U60" s="2"/>
      <c r="V60" s="2"/>
      <c r="W60" s="2"/>
      <c r="X60" s="2"/>
      <c r="Y60" s="2"/>
      <c r="Z60" s="2"/>
      <c r="AA60" s="2"/>
      <c r="AB60" s="2"/>
      <c r="AC60" s="206"/>
    </row>
    <row r="61" spans="2:30" ht="30" customHeight="1" thickBot="1" x14ac:dyDescent="0.25">
      <c r="B61" s="205"/>
      <c r="C61" s="1025" t="s">
        <v>2033</v>
      </c>
      <c r="D61" s="1026"/>
      <c r="E61" s="1029"/>
      <c r="F61" s="1025" t="b">
        <f>IF('2.4. Verificación'!U61="SI","Incluya la actividad a realizar",IF('2.4. Verificación'!U61="No","No aplica"))</f>
        <v>0</v>
      </c>
      <c r="G61" s="1026"/>
      <c r="H61" s="1026"/>
      <c r="I61" s="1026"/>
      <c r="J61" s="1026"/>
      <c r="K61" s="1029"/>
      <c r="L61" s="1030"/>
      <c r="M61" s="1031"/>
      <c r="N61" s="1032"/>
      <c r="O61" s="254"/>
      <c r="P61" s="254"/>
      <c r="Q61" s="254"/>
      <c r="R61" s="254"/>
      <c r="S61" s="254"/>
      <c r="T61" s="254"/>
      <c r="U61" s="253"/>
      <c r="V61" s="269"/>
      <c r="W61" s="269"/>
      <c r="X61" s="269"/>
      <c r="Y61" s="269"/>
      <c r="Z61" s="269"/>
      <c r="AA61" s="1033"/>
      <c r="AB61" s="1034"/>
      <c r="AC61" s="206"/>
    </row>
    <row r="62" spans="2:30" ht="5.0999999999999996" customHeight="1" thickBot="1" x14ac:dyDescent="0.25">
      <c r="B62" s="205"/>
      <c r="C62" s="2"/>
      <c r="D62" s="2"/>
      <c r="E62" s="2"/>
      <c r="F62" s="2"/>
      <c r="G62" s="2"/>
      <c r="H62" s="2"/>
      <c r="I62" s="2"/>
      <c r="J62" s="2"/>
      <c r="K62" s="2"/>
      <c r="L62" s="2"/>
      <c r="M62" s="2"/>
      <c r="N62" s="2"/>
      <c r="O62" s="2"/>
      <c r="P62" s="2"/>
      <c r="Q62" s="2"/>
      <c r="R62" s="2"/>
      <c r="S62" s="2"/>
      <c r="T62" s="2"/>
      <c r="U62" s="2"/>
      <c r="V62" s="2"/>
      <c r="W62" s="2"/>
      <c r="X62" s="2"/>
      <c r="Y62" s="2"/>
      <c r="Z62" s="2"/>
      <c r="AA62" s="2"/>
      <c r="AB62" s="2"/>
      <c r="AC62" s="206"/>
    </row>
    <row r="63" spans="2:30" ht="30" customHeight="1" thickBot="1" x14ac:dyDescent="0.25">
      <c r="B63" s="205"/>
      <c r="C63" s="1025" t="s">
        <v>2034</v>
      </c>
      <c r="D63" s="1026"/>
      <c r="E63" s="1029"/>
      <c r="F63" s="1025" t="b">
        <f>IF('2.4. Verificación'!U63="SI","Incluya la actividad a realizar",IF('2.4. Verificación'!U63="No","No aplica"))</f>
        <v>0</v>
      </c>
      <c r="G63" s="1026"/>
      <c r="H63" s="1026"/>
      <c r="I63" s="1026"/>
      <c r="J63" s="1026"/>
      <c r="K63" s="1029"/>
      <c r="L63" s="1030"/>
      <c r="M63" s="1031"/>
      <c r="N63" s="1032"/>
      <c r="O63" s="254"/>
      <c r="P63" s="254"/>
      <c r="Q63" s="254"/>
      <c r="R63" s="254"/>
      <c r="S63" s="254"/>
      <c r="T63" s="254"/>
      <c r="U63" s="253"/>
      <c r="V63" s="269"/>
      <c r="W63" s="269"/>
      <c r="X63" s="269"/>
      <c r="Y63" s="269"/>
      <c r="Z63" s="269"/>
      <c r="AA63" s="1033"/>
      <c r="AB63" s="1034"/>
      <c r="AC63" s="206"/>
    </row>
    <row r="64" spans="2:30" ht="5.0999999999999996" customHeight="1" thickBot="1" x14ac:dyDescent="0.25">
      <c r="B64" s="205"/>
      <c r="C64" s="2"/>
      <c r="D64" s="2"/>
      <c r="E64" s="2"/>
      <c r="F64" s="2"/>
      <c r="G64" s="2"/>
      <c r="H64" s="2"/>
      <c r="I64" s="2"/>
      <c r="J64" s="2"/>
      <c r="K64" s="2"/>
      <c r="L64" s="2"/>
      <c r="M64" s="2"/>
      <c r="N64" s="2"/>
      <c r="O64" s="2"/>
      <c r="P64" s="2"/>
      <c r="Q64" s="2"/>
      <c r="R64" s="2"/>
      <c r="S64" s="2"/>
      <c r="T64" s="2"/>
      <c r="U64" s="2"/>
      <c r="V64" s="2"/>
      <c r="W64" s="2"/>
      <c r="X64" s="2"/>
      <c r="Y64" s="2"/>
      <c r="Z64" s="2"/>
      <c r="AA64" s="2"/>
      <c r="AB64" s="2"/>
      <c r="AC64" s="206"/>
    </row>
    <row r="65" spans="2:30" ht="45" customHeight="1" thickBot="1" x14ac:dyDescent="0.25">
      <c r="B65" s="205"/>
      <c r="C65" s="1025" t="s">
        <v>2035</v>
      </c>
      <c r="D65" s="1026"/>
      <c r="E65" s="1029"/>
      <c r="F65" s="1025" t="b">
        <f>IF('2.4. Verificación'!U66="SI","Incluya la actividad a realizar",IF('2.4. Verificación'!U65="No","No aplica"))</f>
        <v>0</v>
      </c>
      <c r="G65" s="1026"/>
      <c r="H65" s="1026"/>
      <c r="I65" s="1026"/>
      <c r="J65" s="1026"/>
      <c r="K65" s="1029"/>
      <c r="L65" s="1030"/>
      <c r="M65" s="1031"/>
      <c r="N65" s="1032"/>
      <c r="O65" s="254"/>
      <c r="P65" s="254"/>
      <c r="Q65" s="254"/>
      <c r="R65" s="254"/>
      <c r="S65" s="254"/>
      <c r="T65" s="254"/>
      <c r="U65" s="253"/>
      <c r="V65" s="269"/>
      <c r="W65" s="269"/>
      <c r="X65" s="269"/>
      <c r="Y65" s="269"/>
      <c r="Z65" s="269"/>
      <c r="AA65" s="1033"/>
      <c r="AB65" s="1034"/>
      <c r="AC65" s="206"/>
    </row>
    <row r="66" spans="2:30" ht="5.0999999999999996" customHeight="1" thickBot="1" x14ac:dyDescent="0.25">
      <c r="B66" s="243"/>
      <c r="C66" s="256"/>
      <c r="D66" s="256"/>
      <c r="E66" s="256"/>
      <c r="F66" s="256"/>
      <c r="G66" s="256"/>
      <c r="H66" s="256"/>
      <c r="I66" s="256"/>
      <c r="J66" s="256"/>
      <c r="K66" s="256"/>
      <c r="L66" s="255"/>
      <c r="M66" s="255"/>
      <c r="N66" s="255"/>
      <c r="O66" s="244"/>
      <c r="P66" s="244"/>
      <c r="Q66" s="244"/>
      <c r="R66" s="244"/>
      <c r="S66" s="244"/>
      <c r="T66" s="244"/>
      <c r="U66" s="244"/>
      <c r="V66" s="244"/>
      <c r="W66" s="244"/>
      <c r="X66" s="244"/>
      <c r="Y66" s="244"/>
      <c r="Z66" s="244"/>
      <c r="AA66" s="255"/>
      <c r="AB66" s="255"/>
      <c r="AC66" s="245"/>
    </row>
    <row r="67" spans="2:30" ht="5.0999999999999996" customHeight="1" thickBot="1" x14ac:dyDescent="0.25"/>
    <row r="68" spans="2:30" ht="5.0999999999999996" customHeight="1" thickBot="1" x14ac:dyDescent="0.25">
      <c r="B68" s="202"/>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4"/>
    </row>
    <row r="69" spans="2:30" s="7" customFormat="1" ht="15" customHeight="1" thickBot="1" x14ac:dyDescent="0.3">
      <c r="B69" s="264"/>
      <c r="C69" s="1052" t="s">
        <v>2036</v>
      </c>
      <c r="D69" s="1053"/>
      <c r="E69" s="1053"/>
      <c r="F69" s="1053"/>
      <c r="G69" s="1053"/>
      <c r="H69" s="1053"/>
      <c r="I69" s="1053"/>
      <c r="J69" s="1054"/>
      <c r="K69" s="8"/>
      <c r="L69" s="8"/>
      <c r="M69" s="8"/>
      <c r="N69" s="8"/>
      <c r="O69" s="8"/>
      <c r="P69" s="8"/>
      <c r="Q69" s="8"/>
      <c r="R69" s="8"/>
      <c r="S69" s="8"/>
      <c r="T69" s="8"/>
      <c r="U69" s="8"/>
      <c r="V69" s="8"/>
      <c r="W69" s="8"/>
      <c r="X69" s="8"/>
      <c r="Y69" s="8"/>
      <c r="Z69" s="8"/>
      <c r="AA69" s="8"/>
      <c r="AB69" s="8"/>
      <c r="AC69" s="265"/>
      <c r="AD69" s="8"/>
    </row>
    <row r="70" spans="2:30" ht="5.0999999999999996" customHeight="1" thickBot="1" x14ac:dyDescent="0.25">
      <c r="B70" s="205"/>
      <c r="C70" s="2"/>
      <c r="D70" s="2"/>
      <c r="E70" s="2"/>
      <c r="F70" s="2"/>
      <c r="G70" s="2"/>
      <c r="H70" s="2"/>
      <c r="I70" s="2"/>
      <c r="J70" s="2"/>
      <c r="K70" s="2"/>
      <c r="L70" s="2"/>
      <c r="M70" s="2"/>
      <c r="N70" s="2"/>
      <c r="O70" s="2"/>
      <c r="P70" s="2"/>
      <c r="Q70" s="2"/>
      <c r="R70" s="2"/>
      <c r="S70" s="2"/>
      <c r="T70" s="2"/>
      <c r="U70" s="2"/>
      <c r="V70" s="2"/>
      <c r="W70" s="2"/>
      <c r="X70" s="2"/>
      <c r="Y70" s="2"/>
      <c r="Z70" s="2"/>
      <c r="AA70" s="2"/>
      <c r="AB70" s="2"/>
      <c r="AC70" s="206"/>
    </row>
    <row r="71" spans="2:30" ht="13.5" thickBot="1" x14ac:dyDescent="0.25">
      <c r="B71" s="205"/>
      <c r="C71" s="1035" t="s">
        <v>18</v>
      </c>
      <c r="D71" s="1036"/>
      <c r="E71" s="1037"/>
      <c r="F71" s="1035" t="s">
        <v>2012</v>
      </c>
      <c r="G71" s="1036"/>
      <c r="H71" s="1036"/>
      <c r="I71" s="1036"/>
      <c r="J71" s="1036"/>
      <c r="K71" s="1037"/>
      <c r="L71" s="1035" t="s">
        <v>2013</v>
      </c>
      <c r="M71" s="1036"/>
      <c r="N71" s="1041"/>
      <c r="O71" s="1055" t="s">
        <v>2014</v>
      </c>
      <c r="P71" s="1056"/>
      <c r="Q71" s="1056"/>
      <c r="R71" s="1056"/>
      <c r="S71" s="1056"/>
      <c r="T71" s="1056"/>
      <c r="U71" s="1056"/>
      <c r="V71" s="1056"/>
      <c r="W71" s="1056"/>
      <c r="X71" s="1056"/>
      <c r="Y71" s="1056"/>
      <c r="Z71" s="1057"/>
      <c r="AA71" s="1050" t="s">
        <v>63</v>
      </c>
      <c r="AB71" s="1041"/>
      <c r="AC71" s="206"/>
    </row>
    <row r="72" spans="2:30" ht="13.5" thickBot="1" x14ac:dyDescent="0.25">
      <c r="B72" s="205"/>
      <c r="C72" s="1038"/>
      <c r="D72" s="1039"/>
      <c r="E72" s="1040"/>
      <c r="F72" s="1038"/>
      <c r="G72" s="1039"/>
      <c r="H72" s="1039"/>
      <c r="I72" s="1039"/>
      <c r="J72" s="1039"/>
      <c r="K72" s="1040"/>
      <c r="L72" s="1038"/>
      <c r="M72" s="1039"/>
      <c r="N72" s="1042"/>
      <c r="O72" s="319">
        <v>1</v>
      </c>
      <c r="P72" s="319">
        <v>2</v>
      </c>
      <c r="Q72" s="318">
        <v>3</v>
      </c>
      <c r="R72" s="321">
        <v>4</v>
      </c>
      <c r="S72" s="319">
        <v>5</v>
      </c>
      <c r="T72" s="318">
        <v>6</v>
      </c>
      <c r="U72" s="321">
        <v>7</v>
      </c>
      <c r="V72" s="318">
        <v>8</v>
      </c>
      <c r="W72" s="318">
        <v>9</v>
      </c>
      <c r="X72" s="318">
        <v>10</v>
      </c>
      <c r="Y72" s="318">
        <v>11</v>
      </c>
      <c r="Z72" s="320">
        <v>12</v>
      </c>
      <c r="AA72" s="1051"/>
      <c r="AB72" s="1042"/>
      <c r="AC72" s="206"/>
    </row>
    <row r="73" spans="2:30" ht="5.0999999999999996" customHeight="1" thickBot="1" x14ac:dyDescent="0.25">
      <c r="B73" s="205"/>
      <c r="C73" s="2"/>
      <c r="D73" s="2"/>
      <c r="E73" s="2"/>
      <c r="F73" s="2"/>
      <c r="G73" s="2"/>
      <c r="H73" s="2"/>
      <c r="I73" s="2"/>
      <c r="J73" s="2"/>
      <c r="K73" s="2"/>
      <c r="L73" s="2"/>
      <c r="M73" s="2"/>
      <c r="N73" s="2"/>
      <c r="O73" s="2"/>
      <c r="P73" s="2"/>
      <c r="Q73" s="2"/>
      <c r="R73" s="2"/>
      <c r="S73" s="2"/>
      <c r="T73" s="2"/>
      <c r="U73" s="2"/>
      <c r="V73" s="2"/>
      <c r="W73" s="2"/>
      <c r="X73" s="2"/>
      <c r="Y73" s="2"/>
      <c r="Z73" s="2"/>
      <c r="AA73" s="2"/>
      <c r="AB73" s="2"/>
      <c r="AC73" s="206"/>
    </row>
    <row r="74" spans="2:30" ht="30" customHeight="1" thickBot="1" x14ac:dyDescent="0.25">
      <c r="B74" s="205"/>
      <c r="C74" s="1025" t="s">
        <v>2037</v>
      </c>
      <c r="D74" s="1026"/>
      <c r="E74" s="1029"/>
      <c r="F74" s="1025" t="b">
        <f>IF('2.4. Verificación'!U73="SI","Incluya la actividad a realizar",IF('2.4. Verificación'!U73="No","No aplica"))</f>
        <v>0</v>
      </c>
      <c r="G74" s="1026"/>
      <c r="H74" s="1026"/>
      <c r="I74" s="1026"/>
      <c r="J74" s="1026"/>
      <c r="K74" s="1029"/>
      <c r="L74" s="1030"/>
      <c r="M74" s="1031"/>
      <c r="N74" s="1032"/>
      <c r="O74" s="254"/>
      <c r="P74" s="254"/>
      <c r="Q74" s="254"/>
      <c r="R74" s="254"/>
      <c r="S74" s="254"/>
      <c r="T74" s="254"/>
      <c r="U74" s="253"/>
      <c r="V74" s="269"/>
      <c r="W74" s="269"/>
      <c r="X74" s="269"/>
      <c r="Y74" s="269"/>
      <c r="Z74" s="269"/>
      <c r="AA74" s="1033"/>
      <c r="AB74" s="1034"/>
      <c r="AC74" s="206"/>
    </row>
    <row r="75" spans="2:30" ht="5.0999999999999996" customHeight="1" thickBot="1" x14ac:dyDescent="0.25">
      <c r="B75" s="205"/>
      <c r="C75" s="2"/>
      <c r="D75" s="2"/>
      <c r="E75" s="2"/>
      <c r="F75" s="2"/>
      <c r="G75" s="2"/>
      <c r="H75" s="2"/>
      <c r="I75" s="2"/>
      <c r="J75" s="2"/>
      <c r="K75" s="2"/>
      <c r="L75" s="2"/>
      <c r="M75" s="2"/>
      <c r="N75" s="2"/>
      <c r="O75" s="2"/>
      <c r="P75" s="2"/>
      <c r="Q75" s="2"/>
      <c r="R75" s="2"/>
      <c r="S75" s="2"/>
      <c r="T75" s="2"/>
      <c r="U75" s="2"/>
      <c r="V75" s="2"/>
      <c r="W75" s="2"/>
      <c r="X75" s="2"/>
      <c r="Y75" s="2"/>
      <c r="Z75" s="2"/>
      <c r="AA75" s="2"/>
      <c r="AB75" s="2"/>
      <c r="AC75" s="206"/>
    </row>
    <row r="76" spans="2:30" ht="30" customHeight="1" thickBot="1" x14ac:dyDescent="0.25">
      <c r="B76" s="205"/>
      <c r="C76" s="1025" t="s">
        <v>2038</v>
      </c>
      <c r="D76" s="1026"/>
      <c r="E76" s="1027"/>
      <c r="F76" s="1028" t="b">
        <f>IF('2.4. Verificación'!U75="SI","Incluya la actividad a realizar",IF('2.4. Verificación'!U75="No","No aplica"))</f>
        <v>0</v>
      </c>
      <c r="G76" s="1026"/>
      <c r="H76" s="1026"/>
      <c r="I76" s="1026"/>
      <c r="J76" s="1026"/>
      <c r="K76" s="1029"/>
      <c r="L76" s="1030"/>
      <c r="M76" s="1031"/>
      <c r="N76" s="1032"/>
      <c r="O76" s="254"/>
      <c r="P76" s="253"/>
      <c r="Q76" s="266"/>
      <c r="R76" s="253"/>
      <c r="S76" s="269"/>
      <c r="T76" s="266"/>
      <c r="U76" s="254"/>
      <c r="V76" s="253"/>
      <c r="W76" s="269"/>
      <c r="X76" s="266"/>
      <c r="Y76" s="253"/>
      <c r="Z76" s="269"/>
      <c r="AA76" s="1033"/>
      <c r="AB76" s="1034"/>
      <c r="AC76" s="206"/>
    </row>
    <row r="77" spans="2:30" ht="5.0999999999999996" customHeight="1" thickBot="1" x14ac:dyDescent="0.25">
      <c r="B77" s="205"/>
      <c r="C77" s="2"/>
      <c r="D77" s="2"/>
      <c r="E77" s="2"/>
      <c r="F77" s="2"/>
      <c r="G77" s="2"/>
      <c r="H77" s="2"/>
      <c r="I77" s="2"/>
      <c r="J77" s="2"/>
      <c r="K77" s="2"/>
      <c r="L77" s="2"/>
      <c r="M77" s="2"/>
      <c r="N77" s="2"/>
      <c r="O77" s="2"/>
      <c r="P77" s="2"/>
      <c r="Q77" s="2"/>
      <c r="R77" s="2"/>
      <c r="S77" s="2"/>
      <c r="T77" s="2"/>
      <c r="U77" s="2"/>
      <c r="V77" s="2"/>
      <c r="W77" s="2"/>
      <c r="X77" s="2"/>
      <c r="Y77" s="2"/>
      <c r="Z77" s="2"/>
      <c r="AA77" s="2"/>
      <c r="AB77" s="2"/>
      <c r="AC77" s="206"/>
    </row>
    <row r="78" spans="2:30" ht="30" customHeight="1" thickBot="1" x14ac:dyDescent="0.25">
      <c r="B78" s="205"/>
      <c r="C78" s="1025" t="s">
        <v>2039</v>
      </c>
      <c r="D78" s="1026"/>
      <c r="E78" s="1029"/>
      <c r="F78" s="1025" t="b">
        <f>IF('2.4. Verificación'!U77="SI","Incluya la actividad a realizar",IF('2.4. Verificación'!U77="No","No aplica"))</f>
        <v>0</v>
      </c>
      <c r="G78" s="1026"/>
      <c r="H78" s="1026"/>
      <c r="I78" s="1026"/>
      <c r="J78" s="1026"/>
      <c r="K78" s="1029"/>
      <c r="L78" s="1030"/>
      <c r="M78" s="1031"/>
      <c r="N78" s="1032"/>
      <c r="O78" s="254"/>
      <c r="P78" s="254"/>
      <c r="Q78" s="254"/>
      <c r="R78" s="254"/>
      <c r="S78" s="254"/>
      <c r="T78" s="253"/>
      <c r="U78" s="269"/>
      <c r="V78" s="269"/>
      <c r="W78" s="269"/>
      <c r="X78" s="269"/>
      <c r="Y78" s="269"/>
      <c r="Z78" s="269"/>
      <c r="AA78" s="1033"/>
      <c r="AB78" s="1034"/>
      <c r="AC78" s="206"/>
    </row>
    <row r="79" spans="2:30" ht="5.0999999999999996" customHeight="1" thickBot="1" x14ac:dyDescent="0.25">
      <c r="B79" s="205"/>
      <c r="C79" s="2"/>
      <c r="D79" s="2"/>
      <c r="E79" s="2"/>
      <c r="F79" s="2"/>
      <c r="G79" s="2"/>
      <c r="H79" s="2"/>
      <c r="I79" s="2"/>
      <c r="J79" s="2"/>
      <c r="K79" s="2"/>
      <c r="L79" s="2"/>
      <c r="M79" s="2"/>
      <c r="N79" s="2"/>
      <c r="O79" s="2"/>
      <c r="P79" s="2"/>
      <c r="Q79" s="2"/>
      <c r="R79" s="2"/>
      <c r="S79" s="2"/>
      <c r="T79" s="2"/>
      <c r="U79" s="2"/>
      <c r="V79" s="2"/>
      <c r="W79" s="2"/>
      <c r="X79" s="2"/>
      <c r="Y79" s="2"/>
      <c r="Z79" s="2"/>
      <c r="AA79" s="2"/>
      <c r="AB79" s="2"/>
      <c r="AC79" s="206"/>
    </row>
    <row r="80" spans="2:30" ht="30" customHeight="1" thickBot="1" x14ac:dyDescent="0.25">
      <c r="B80" s="205"/>
      <c r="C80" s="1025" t="s">
        <v>2040</v>
      </c>
      <c r="D80" s="1026"/>
      <c r="E80" s="1029"/>
      <c r="F80" s="1025" t="b">
        <f>IF('2.4. Verificación'!U79="SI","Incluya la actividad a realizar",IF('2.4. Verificación'!U79="No","No aplica"))</f>
        <v>0</v>
      </c>
      <c r="G80" s="1026"/>
      <c r="H80" s="1026"/>
      <c r="I80" s="1026"/>
      <c r="J80" s="1026"/>
      <c r="K80" s="1029"/>
      <c r="L80" s="1030"/>
      <c r="M80" s="1031"/>
      <c r="N80" s="1032"/>
      <c r="O80" s="254"/>
      <c r="P80" s="254"/>
      <c r="Q80" s="254"/>
      <c r="R80" s="254"/>
      <c r="S80" s="253"/>
      <c r="T80" s="269"/>
      <c r="U80" s="266"/>
      <c r="V80" s="253"/>
      <c r="W80" s="269"/>
      <c r="X80" s="266"/>
      <c r="Y80" s="253"/>
      <c r="Z80" s="269"/>
      <c r="AA80" s="1033"/>
      <c r="AB80" s="1034"/>
      <c r="AC80" s="206"/>
    </row>
    <row r="81" spans="2:30" ht="5.0999999999999996" customHeight="1" thickBot="1" x14ac:dyDescent="0.25">
      <c r="B81" s="243"/>
      <c r="C81" s="256"/>
      <c r="D81" s="256"/>
      <c r="E81" s="256"/>
      <c r="F81" s="256"/>
      <c r="G81" s="256"/>
      <c r="H81" s="256"/>
      <c r="I81" s="256"/>
      <c r="J81" s="256"/>
      <c r="K81" s="256"/>
      <c r="L81" s="255"/>
      <c r="M81" s="255"/>
      <c r="N81" s="255"/>
      <c r="O81" s="244"/>
      <c r="P81" s="244"/>
      <c r="Q81" s="244"/>
      <c r="R81" s="244"/>
      <c r="S81" s="244"/>
      <c r="T81" s="244"/>
      <c r="U81" s="244"/>
      <c r="V81" s="244"/>
      <c r="W81" s="244"/>
      <c r="X81" s="244"/>
      <c r="Y81" s="244"/>
      <c r="Z81" s="244"/>
      <c r="AA81" s="255"/>
      <c r="AB81" s="255"/>
      <c r="AC81" s="245"/>
    </row>
    <row r="82" spans="2:30" ht="5.0999999999999996" customHeight="1" thickBot="1" x14ac:dyDescent="0.25"/>
    <row r="83" spans="2:30" ht="5.0999999999999996" customHeight="1" thickBot="1" x14ac:dyDescent="0.25">
      <c r="B83" s="202"/>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4"/>
    </row>
    <row r="84" spans="2:30" s="7" customFormat="1" ht="15" customHeight="1" thickBot="1" x14ac:dyDescent="0.3">
      <c r="B84" s="264"/>
      <c r="C84" s="1052" t="s">
        <v>2045</v>
      </c>
      <c r="D84" s="1053"/>
      <c r="E84" s="1053"/>
      <c r="F84" s="1053"/>
      <c r="G84" s="1053"/>
      <c r="H84" s="1053"/>
      <c r="I84" s="1053"/>
      <c r="J84" s="1054"/>
      <c r="K84" s="8"/>
      <c r="L84" s="8"/>
      <c r="M84" s="8"/>
      <c r="N84" s="8"/>
      <c r="O84" s="8"/>
      <c r="P84" s="8"/>
      <c r="Q84" s="8"/>
      <c r="R84" s="8"/>
      <c r="S84" s="8"/>
      <c r="T84" s="8"/>
      <c r="U84" s="8"/>
      <c r="V84" s="8"/>
      <c r="W84" s="8"/>
      <c r="X84" s="8"/>
      <c r="Y84" s="8"/>
      <c r="Z84" s="8"/>
      <c r="AA84" s="8"/>
      <c r="AB84" s="8"/>
      <c r="AC84" s="265"/>
      <c r="AD84" s="8"/>
    </row>
    <row r="85" spans="2:30" ht="5.0999999999999996" customHeight="1" thickBot="1" x14ac:dyDescent="0.25">
      <c r="B85" s="205"/>
      <c r="C85" s="2"/>
      <c r="D85" s="2"/>
      <c r="E85" s="2"/>
      <c r="F85" s="2"/>
      <c r="G85" s="2"/>
      <c r="H85" s="2"/>
      <c r="I85" s="2"/>
      <c r="J85" s="2"/>
      <c r="K85" s="2"/>
      <c r="L85" s="2"/>
      <c r="M85" s="2"/>
      <c r="N85" s="2"/>
      <c r="O85" s="2"/>
      <c r="P85" s="2"/>
      <c r="Q85" s="2"/>
      <c r="R85" s="2"/>
      <c r="S85" s="2"/>
      <c r="T85" s="2"/>
      <c r="U85" s="2"/>
      <c r="V85" s="2"/>
      <c r="W85" s="2"/>
      <c r="X85" s="2"/>
      <c r="Y85" s="2"/>
      <c r="Z85" s="2"/>
      <c r="AA85" s="2"/>
      <c r="AB85" s="2"/>
      <c r="AC85" s="206"/>
    </row>
    <row r="86" spans="2:30" ht="13.5" thickBot="1" x14ac:dyDescent="0.25">
      <c r="B86" s="205"/>
      <c r="C86" s="1035" t="s">
        <v>18</v>
      </c>
      <c r="D86" s="1036"/>
      <c r="E86" s="1037"/>
      <c r="F86" s="1035" t="s">
        <v>2012</v>
      </c>
      <c r="G86" s="1036"/>
      <c r="H86" s="1036"/>
      <c r="I86" s="1036"/>
      <c r="J86" s="1036"/>
      <c r="K86" s="1041"/>
      <c r="L86" s="1035" t="s">
        <v>2013</v>
      </c>
      <c r="M86" s="1036"/>
      <c r="N86" s="1041"/>
      <c r="O86" s="1043" t="s">
        <v>2014</v>
      </c>
      <c r="P86" s="1044"/>
      <c r="Q86" s="1044"/>
      <c r="R86" s="1044"/>
      <c r="S86" s="1044"/>
      <c r="T86" s="1044"/>
      <c r="U86" s="1044"/>
      <c r="V86" s="1044"/>
      <c r="W86" s="1044"/>
      <c r="X86" s="1044"/>
      <c r="Y86" s="1044"/>
      <c r="Z86" s="1045"/>
      <c r="AA86" s="1050" t="s">
        <v>63</v>
      </c>
      <c r="AB86" s="1041"/>
      <c r="AC86" s="206"/>
    </row>
    <row r="87" spans="2:30" ht="13.5" thickBot="1" x14ac:dyDescent="0.25">
      <c r="B87" s="205"/>
      <c r="C87" s="1038"/>
      <c r="D87" s="1039"/>
      <c r="E87" s="1040"/>
      <c r="F87" s="1038"/>
      <c r="G87" s="1039"/>
      <c r="H87" s="1039"/>
      <c r="I87" s="1039"/>
      <c r="J87" s="1039"/>
      <c r="K87" s="1042"/>
      <c r="L87" s="1038"/>
      <c r="M87" s="1039"/>
      <c r="N87" s="1042"/>
      <c r="O87" s="317">
        <v>1</v>
      </c>
      <c r="P87" s="319">
        <v>2</v>
      </c>
      <c r="Q87" s="319">
        <v>3</v>
      </c>
      <c r="R87" s="318">
        <v>4</v>
      </c>
      <c r="S87" s="317">
        <v>5</v>
      </c>
      <c r="T87" s="318">
        <v>6</v>
      </c>
      <c r="U87" s="317">
        <v>7</v>
      </c>
      <c r="V87" s="318">
        <v>8</v>
      </c>
      <c r="W87" s="321">
        <v>9</v>
      </c>
      <c r="X87" s="318">
        <v>10</v>
      </c>
      <c r="Y87" s="317">
        <v>11</v>
      </c>
      <c r="Z87" s="318">
        <v>12</v>
      </c>
      <c r="AA87" s="1051"/>
      <c r="AB87" s="1042"/>
      <c r="AC87" s="206"/>
    </row>
    <row r="88" spans="2:30" ht="5.0999999999999996" customHeight="1" thickBot="1" x14ac:dyDescent="0.25">
      <c r="B88" s="205"/>
      <c r="C88" s="2"/>
      <c r="D88" s="2"/>
      <c r="E88" s="2"/>
      <c r="F88" s="2"/>
      <c r="G88" s="2"/>
      <c r="H88" s="2"/>
      <c r="I88" s="2"/>
      <c r="J88" s="2"/>
      <c r="K88" s="2"/>
      <c r="L88" s="2"/>
      <c r="M88" s="2"/>
      <c r="N88" s="2"/>
      <c r="O88" s="2"/>
      <c r="P88" s="2"/>
      <c r="Q88" s="2"/>
      <c r="R88" s="2"/>
      <c r="S88" s="2"/>
      <c r="T88" s="2"/>
      <c r="U88" s="2"/>
      <c r="V88" s="2"/>
      <c r="W88" s="2"/>
      <c r="X88" s="2"/>
      <c r="Y88" s="2"/>
      <c r="Z88" s="2"/>
      <c r="AA88" s="2"/>
      <c r="AB88" s="2"/>
      <c r="AC88" s="206"/>
    </row>
    <row r="89" spans="2:30" ht="30" customHeight="1" thickBot="1" x14ac:dyDescent="0.25">
      <c r="B89" s="205"/>
      <c r="C89" s="1025" t="s">
        <v>2041</v>
      </c>
      <c r="D89" s="1026"/>
      <c r="E89" s="1027"/>
      <c r="F89" s="1028" t="b">
        <f>IF('2.4. Verificación'!U90="SI","Incluya la actividad a realizar",IF('2.4. Verificación'!U90="No","No aplica"))</f>
        <v>0</v>
      </c>
      <c r="G89" s="1026"/>
      <c r="H89" s="1026"/>
      <c r="I89" s="1026"/>
      <c r="J89" s="1026"/>
      <c r="K89" s="1027"/>
      <c r="L89" s="1049"/>
      <c r="M89" s="1031"/>
      <c r="N89" s="1032"/>
      <c r="O89" s="254"/>
      <c r="P89" s="254"/>
      <c r="Q89" s="254"/>
      <c r="R89" s="253"/>
      <c r="S89" s="269"/>
      <c r="T89" s="269"/>
      <c r="U89" s="266"/>
      <c r="V89" s="254"/>
      <c r="W89" s="253"/>
      <c r="X89" s="253"/>
      <c r="Y89" s="269"/>
      <c r="Z89" s="269"/>
      <c r="AA89" s="1033"/>
      <c r="AB89" s="1034"/>
      <c r="AC89" s="206"/>
    </row>
    <row r="90" spans="2:30" ht="5.0999999999999996" customHeight="1" thickBot="1" x14ac:dyDescent="0.25">
      <c r="B90" s="205"/>
      <c r="C90" s="2"/>
      <c r="D90" s="2"/>
      <c r="E90" s="2"/>
      <c r="F90" s="2"/>
      <c r="G90" s="2"/>
      <c r="H90" s="2"/>
      <c r="I90" s="2"/>
      <c r="J90" s="2"/>
      <c r="K90" s="2"/>
      <c r="L90" s="2"/>
      <c r="M90" s="2"/>
      <c r="N90" s="2"/>
      <c r="O90" s="2"/>
      <c r="P90" s="2"/>
      <c r="Q90" s="2"/>
      <c r="R90" s="2"/>
      <c r="S90" s="2"/>
      <c r="T90" s="2"/>
      <c r="U90" s="2"/>
      <c r="V90" s="2"/>
      <c r="W90" s="2"/>
      <c r="X90" s="2"/>
      <c r="Y90" s="2"/>
      <c r="Z90" s="2"/>
      <c r="AA90" s="2"/>
      <c r="AB90" s="2"/>
      <c r="AC90" s="206"/>
    </row>
    <row r="91" spans="2:30" ht="29.25" customHeight="1" thickBot="1" x14ac:dyDescent="0.25">
      <c r="B91" s="205"/>
      <c r="C91" s="1025" t="s">
        <v>1176</v>
      </c>
      <c r="D91" s="1026"/>
      <c r="E91" s="1029"/>
      <c r="F91" s="1025" t="b">
        <f>IF('2.4. Verificación'!U92="SI","Incluya la actividad a realizar",IF('2.4. Verificación'!U92="No","No aplica"))</f>
        <v>0</v>
      </c>
      <c r="G91" s="1026"/>
      <c r="H91" s="1026"/>
      <c r="I91" s="1026"/>
      <c r="J91" s="1026"/>
      <c r="K91" s="1027"/>
      <c r="L91" s="1030"/>
      <c r="M91" s="1031"/>
      <c r="N91" s="1032"/>
      <c r="O91" s="254"/>
      <c r="P91" s="254"/>
      <c r="Q91" s="253"/>
      <c r="R91" s="269"/>
      <c r="S91" s="254"/>
      <c r="T91" s="253"/>
      <c r="U91" s="269"/>
      <c r="V91" s="266"/>
      <c r="W91" s="253"/>
      <c r="X91" s="266"/>
      <c r="Y91" s="253"/>
      <c r="Z91" s="269"/>
      <c r="AA91" s="1033"/>
      <c r="AB91" s="1034"/>
      <c r="AC91" s="206"/>
    </row>
    <row r="92" spans="2:30" ht="5.0999999999999996" customHeight="1" thickBot="1" x14ac:dyDescent="0.25">
      <c r="B92" s="243"/>
      <c r="C92" s="256"/>
      <c r="D92" s="256"/>
      <c r="E92" s="256"/>
      <c r="F92" s="256"/>
      <c r="G92" s="256"/>
      <c r="H92" s="256"/>
      <c r="I92" s="256"/>
      <c r="J92" s="256"/>
      <c r="K92" s="256"/>
      <c r="L92" s="255"/>
      <c r="M92" s="255"/>
      <c r="N92" s="255"/>
      <c r="O92" s="244"/>
      <c r="P92" s="244"/>
      <c r="Q92" s="244"/>
      <c r="R92" s="244"/>
      <c r="S92" s="244"/>
      <c r="T92" s="244"/>
      <c r="U92" s="244"/>
      <c r="V92" s="244"/>
      <c r="W92" s="244"/>
      <c r="X92" s="244"/>
      <c r="Y92" s="244"/>
      <c r="Z92" s="244"/>
      <c r="AA92" s="255"/>
      <c r="AB92" s="255"/>
      <c r="AC92" s="245"/>
    </row>
    <row r="93" spans="2:30" ht="5.0999999999999996" customHeight="1" thickBot="1" x14ac:dyDescent="0.25"/>
    <row r="94" spans="2:30" ht="5.0999999999999996" customHeight="1" thickBot="1" x14ac:dyDescent="0.25">
      <c r="B94" s="202"/>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4"/>
    </row>
    <row r="95" spans="2:30" s="7" customFormat="1" ht="15" customHeight="1" thickBot="1" x14ac:dyDescent="0.3">
      <c r="B95" s="264"/>
      <c r="C95" s="1052" t="s">
        <v>2042</v>
      </c>
      <c r="D95" s="1053"/>
      <c r="E95" s="1053"/>
      <c r="F95" s="1053"/>
      <c r="G95" s="1053"/>
      <c r="H95" s="1053"/>
      <c r="I95" s="1053"/>
      <c r="J95" s="1054"/>
      <c r="K95" s="8"/>
      <c r="L95" s="8"/>
      <c r="M95" s="8"/>
      <c r="N95" s="8"/>
      <c r="O95" s="8"/>
      <c r="P95" s="8"/>
      <c r="Q95" s="8"/>
      <c r="R95" s="8"/>
      <c r="S95" s="8"/>
      <c r="T95" s="8"/>
      <c r="U95" s="8"/>
      <c r="V95" s="8"/>
      <c r="W95" s="8"/>
      <c r="X95" s="8"/>
      <c r="Y95" s="8"/>
      <c r="Z95" s="8"/>
      <c r="AA95" s="8"/>
      <c r="AB95" s="8"/>
      <c r="AC95" s="265"/>
      <c r="AD95" s="8"/>
    </row>
    <row r="96" spans="2:30" ht="5.0999999999999996" customHeight="1" thickBot="1" x14ac:dyDescent="0.25">
      <c r="B96" s="205"/>
      <c r="C96" s="2"/>
      <c r="D96" s="2"/>
      <c r="E96" s="2"/>
      <c r="F96" s="2"/>
      <c r="G96" s="2"/>
      <c r="H96" s="2"/>
      <c r="I96" s="2"/>
      <c r="J96" s="2"/>
      <c r="K96" s="2"/>
      <c r="L96" s="2"/>
      <c r="M96" s="2"/>
      <c r="N96" s="2"/>
      <c r="O96" s="2"/>
      <c r="P96" s="2"/>
      <c r="Q96" s="2"/>
      <c r="R96" s="2"/>
      <c r="S96" s="2"/>
      <c r="T96" s="2"/>
      <c r="U96" s="2"/>
      <c r="V96" s="2"/>
      <c r="W96" s="2"/>
      <c r="X96" s="2"/>
      <c r="Y96" s="2"/>
      <c r="Z96" s="2"/>
      <c r="AA96" s="2"/>
      <c r="AB96" s="2"/>
      <c r="AC96" s="206"/>
    </row>
    <row r="97" spans="2:30" ht="13.5" thickBot="1" x14ac:dyDescent="0.25">
      <c r="B97" s="205"/>
      <c r="C97" s="1035" t="s">
        <v>18</v>
      </c>
      <c r="D97" s="1036"/>
      <c r="E97" s="1041"/>
      <c r="F97" s="1050" t="s">
        <v>2012</v>
      </c>
      <c r="G97" s="1036"/>
      <c r="H97" s="1036"/>
      <c r="I97" s="1036"/>
      <c r="J97" s="1036"/>
      <c r="K97" s="1037"/>
      <c r="L97" s="1035" t="s">
        <v>2013</v>
      </c>
      <c r="M97" s="1036"/>
      <c r="N97" s="1041"/>
      <c r="O97" s="1055" t="s">
        <v>2014</v>
      </c>
      <c r="P97" s="1056"/>
      <c r="Q97" s="1056"/>
      <c r="R97" s="1056"/>
      <c r="S97" s="1056"/>
      <c r="T97" s="1056"/>
      <c r="U97" s="1056"/>
      <c r="V97" s="1056"/>
      <c r="W97" s="1056"/>
      <c r="X97" s="1056"/>
      <c r="Y97" s="1056"/>
      <c r="Z97" s="1057"/>
      <c r="AA97" s="1050" t="s">
        <v>63</v>
      </c>
      <c r="AB97" s="1041"/>
      <c r="AC97" s="206"/>
    </row>
    <row r="98" spans="2:30" ht="13.5" thickBot="1" x14ac:dyDescent="0.25">
      <c r="B98" s="205"/>
      <c r="C98" s="1038"/>
      <c r="D98" s="1039"/>
      <c r="E98" s="1042"/>
      <c r="F98" s="1051"/>
      <c r="G98" s="1039"/>
      <c r="H98" s="1039"/>
      <c r="I98" s="1039"/>
      <c r="J98" s="1039"/>
      <c r="K98" s="1040"/>
      <c r="L98" s="1038"/>
      <c r="M98" s="1039"/>
      <c r="N98" s="1042"/>
      <c r="O98" s="319">
        <v>1</v>
      </c>
      <c r="P98" s="319">
        <v>2</v>
      </c>
      <c r="Q98" s="319">
        <v>3</v>
      </c>
      <c r="R98" s="319">
        <v>4</v>
      </c>
      <c r="S98" s="319">
        <v>5</v>
      </c>
      <c r="T98" s="319">
        <v>6</v>
      </c>
      <c r="U98" s="319">
        <v>7</v>
      </c>
      <c r="V98" s="319">
        <v>8</v>
      </c>
      <c r="W98" s="319">
        <v>9</v>
      </c>
      <c r="X98" s="318">
        <v>10</v>
      </c>
      <c r="Y98" s="321">
        <v>11</v>
      </c>
      <c r="Z98" s="318">
        <v>12</v>
      </c>
      <c r="AA98" s="1051"/>
      <c r="AB98" s="1042"/>
      <c r="AC98" s="206"/>
    </row>
    <row r="99" spans="2:30" ht="5.0999999999999996" customHeight="1" thickBot="1" x14ac:dyDescent="0.25">
      <c r="B99" s="205"/>
      <c r="C99" s="2"/>
      <c r="D99" s="2"/>
      <c r="E99" s="2"/>
      <c r="F99" s="2"/>
      <c r="G99" s="2"/>
      <c r="H99" s="2"/>
      <c r="I99" s="2"/>
      <c r="J99" s="2"/>
      <c r="K99" s="2"/>
      <c r="L99" s="2"/>
      <c r="M99" s="2"/>
      <c r="N99" s="2"/>
      <c r="O99" s="2"/>
      <c r="P99" s="2"/>
      <c r="Q99" s="2"/>
      <c r="R99" s="2"/>
      <c r="S99" s="2"/>
      <c r="T99" s="2"/>
      <c r="U99" s="2"/>
      <c r="V99" s="2"/>
      <c r="W99" s="2"/>
      <c r="X99" s="2"/>
      <c r="Y99" s="2"/>
      <c r="Z99" s="2"/>
      <c r="AA99" s="2"/>
      <c r="AB99" s="2"/>
      <c r="AC99" s="206"/>
    </row>
    <row r="100" spans="2:30" ht="30" customHeight="1" thickBot="1" x14ac:dyDescent="0.25">
      <c r="B100" s="205"/>
      <c r="C100" s="1025" t="s">
        <v>2043</v>
      </c>
      <c r="D100" s="1026"/>
      <c r="E100" s="1029"/>
      <c r="F100" s="1025" t="b">
        <f>IF('2.4. Verificación'!U101="SI","Incluya la actividad a realizar",IF('2.4. Verificación'!U101="No","No aplica"))</f>
        <v>0</v>
      </c>
      <c r="G100" s="1026"/>
      <c r="H100" s="1026"/>
      <c r="I100" s="1026"/>
      <c r="J100" s="1026"/>
      <c r="K100" s="1027"/>
      <c r="L100" s="1049"/>
      <c r="M100" s="1031"/>
      <c r="N100" s="1032"/>
      <c r="O100" s="254"/>
      <c r="P100" s="254"/>
      <c r="Q100" s="253"/>
      <c r="R100" s="266"/>
      <c r="S100" s="253"/>
      <c r="T100" s="266"/>
      <c r="U100" s="253"/>
      <c r="V100" s="266"/>
      <c r="W100" s="253"/>
      <c r="X100" s="269"/>
      <c r="Y100" s="253"/>
      <c r="Z100" s="269"/>
      <c r="AA100" s="1033"/>
      <c r="AB100" s="1034"/>
      <c r="AC100" s="206"/>
    </row>
    <row r="101" spans="2:30" ht="5.0999999999999996" customHeight="1" thickBot="1" x14ac:dyDescent="0.25">
      <c r="B101" s="20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06"/>
    </row>
    <row r="102" spans="2:30" ht="30" customHeight="1" thickBot="1" x14ac:dyDescent="0.25">
      <c r="B102" s="205"/>
      <c r="C102" s="1025" t="s">
        <v>2053</v>
      </c>
      <c r="D102" s="1026"/>
      <c r="E102" s="1029"/>
      <c r="F102" s="1025" t="b">
        <f>IF('2.4. Verificación'!U103="SI","Incluya la actividad a realizar",IF('2.4. Verificación'!U103="No","No aplica"))</f>
        <v>0</v>
      </c>
      <c r="G102" s="1026"/>
      <c r="H102" s="1026"/>
      <c r="I102" s="1026"/>
      <c r="J102" s="1026"/>
      <c r="K102" s="1029"/>
      <c r="L102" s="1030"/>
      <c r="M102" s="1031"/>
      <c r="N102" s="1032"/>
      <c r="O102" s="254"/>
      <c r="P102" s="254"/>
      <c r="Q102" s="253"/>
      <c r="R102" s="269"/>
      <c r="S102" s="266"/>
      <c r="T102" s="254"/>
      <c r="U102" s="253"/>
      <c r="V102" s="266"/>
      <c r="W102" s="253"/>
      <c r="X102" s="253"/>
      <c r="Y102" s="269"/>
      <c r="Z102" s="269"/>
      <c r="AA102" s="1033"/>
      <c r="AB102" s="1034"/>
      <c r="AC102" s="206"/>
    </row>
    <row r="103" spans="2:30" ht="5.0999999999999996" customHeight="1" thickBot="1" x14ac:dyDescent="0.25">
      <c r="B103" s="20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06"/>
    </row>
    <row r="104" spans="2:30" ht="30" customHeight="1" thickBot="1" x14ac:dyDescent="0.25">
      <c r="B104" s="205"/>
      <c r="C104" s="1025" t="s">
        <v>2054</v>
      </c>
      <c r="D104" s="1026"/>
      <c r="E104" s="1029"/>
      <c r="F104" s="1025" t="b">
        <f>IF('2.4. Verificación'!U105="SI","Incluya la actividad a realizar",IF('2.4. Verificación'!U105="No","No aplica"))</f>
        <v>0</v>
      </c>
      <c r="G104" s="1026"/>
      <c r="H104" s="1026"/>
      <c r="I104" s="1026"/>
      <c r="J104" s="1026"/>
      <c r="K104" s="1029"/>
      <c r="L104" s="1030"/>
      <c r="M104" s="1031"/>
      <c r="N104" s="1032"/>
      <c r="O104" s="254"/>
      <c r="P104" s="254"/>
      <c r="Q104" s="253"/>
      <c r="R104" s="269"/>
      <c r="S104" s="266"/>
      <c r="T104" s="254"/>
      <c r="U104" s="253"/>
      <c r="V104" s="269"/>
      <c r="W104" s="254"/>
      <c r="X104" s="253"/>
      <c r="Y104" s="269"/>
      <c r="Z104" s="269"/>
      <c r="AA104" s="1033"/>
      <c r="AB104" s="1034"/>
      <c r="AC104" s="206"/>
    </row>
    <row r="105" spans="2:30" ht="5.0999999999999996" customHeight="1" thickBot="1" x14ac:dyDescent="0.25">
      <c r="B105" s="205"/>
      <c r="C105" s="2"/>
      <c r="D105" s="2"/>
      <c r="E105" s="2"/>
      <c r="F105" s="2"/>
      <c r="G105" s="2"/>
      <c r="H105" s="2"/>
      <c r="I105" s="2"/>
      <c r="J105" s="2"/>
      <c r="K105" s="2"/>
      <c r="L105" s="266"/>
      <c r="M105" s="2"/>
      <c r="N105" s="2"/>
      <c r="O105" s="2"/>
      <c r="P105" s="2"/>
      <c r="Q105" s="2"/>
      <c r="R105" s="2"/>
      <c r="S105" s="2"/>
      <c r="T105" s="2"/>
      <c r="U105" s="2"/>
      <c r="V105" s="2"/>
      <c r="W105" s="2"/>
      <c r="X105" s="2"/>
      <c r="Y105" s="2"/>
      <c r="Z105" s="2"/>
      <c r="AA105" s="2"/>
      <c r="AB105" s="2"/>
      <c r="AC105" s="206"/>
    </row>
    <row r="106" spans="2:30" ht="30" customHeight="1" thickBot="1" x14ac:dyDescent="0.25">
      <c r="B106" s="205"/>
      <c r="C106" s="1025" t="s">
        <v>2055</v>
      </c>
      <c r="D106" s="1026"/>
      <c r="E106" s="1029"/>
      <c r="F106" s="1025" t="b">
        <f>IF('2.4. Verificación'!U107="SI","Incluya la actividad a realizar",IF('2.4. Verificación'!U107="No","No aplica"))</f>
        <v>0</v>
      </c>
      <c r="G106" s="1026"/>
      <c r="H106" s="1026"/>
      <c r="I106" s="1026"/>
      <c r="J106" s="1026"/>
      <c r="K106" s="1027"/>
      <c r="L106" s="1049"/>
      <c r="M106" s="1031"/>
      <c r="N106" s="1032"/>
      <c r="O106" s="254"/>
      <c r="P106" s="254"/>
      <c r="Q106" s="253"/>
      <c r="R106" s="269"/>
      <c r="S106" s="266"/>
      <c r="T106" s="254"/>
      <c r="U106" s="253"/>
      <c r="V106" s="269"/>
      <c r="W106" s="266"/>
      <c r="X106" s="253"/>
      <c r="Y106" s="269"/>
      <c r="Z106" s="269"/>
      <c r="AA106" s="1033"/>
      <c r="AB106" s="1034"/>
      <c r="AC106" s="206"/>
    </row>
    <row r="107" spans="2:30" ht="5.0999999999999996" customHeight="1" thickBot="1" x14ac:dyDescent="0.25">
      <c r="B107" s="243"/>
      <c r="C107" s="256"/>
      <c r="D107" s="256"/>
      <c r="E107" s="256"/>
      <c r="F107" s="256"/>
      <c r="G107" s="256"/>
      <c r="H107" s="256"/>
      <c r="I107" s="256"/>
      <c r="J107" s="256"/>
      <c r="K107" s="256"/>
      <c r="L107" s="255"/>
      <c r="M107" s="255"/>
      <c r="N107" s="255"/>
      <c r="O107" s="244"/>
      <c r="P107" s="244"/>
      <c r="Q107" s="244"/>
      <c r="R107" s="244"/>
      <c r="S107" s="244"/>
      <c r="T107" s="244"/>
      <c r="U107" s="244"/>
      <c r="V107" s="244"/>
      <c r="W107" s="244"/>
      <c r="X107" s="244"/>
      <c r="Y107" s="244"/>
      <c r="Z107" s="244"/>
      <c r="AA107" s="255"/>
      <c r="AB107" s="255"/>
      <c r="AC107" s="245"/>
    </row>
    <row r="108" spans="2:30" ht="5.0999999999999996" customHeight="1" thickBot="1" x14ac:dyDescent="0.25"/>
    <row r="109" spans="2:30" ht="5.0999999999999996" customHeight="1" thickBot="1" x14ac:dyDescent="0.25">
      <c r="B109" s="202"/>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4"/>
    </row>
    <row r="110" spans="2:30" s="7" customFormat="1" ht="15" customHeight="1" thickBot="1" x14ac:dyDescent="0.3">
      <c r="B110" s="264"/>
      <c r="C110" s="1052" t="s">
        <v>2056</v>
      </c>
      <c r="D110" s="1053"/>
      <c r="E110" s="1053"/>
      <c r="F110" s="1053"/>
      <c r="G110" s="1053"/>
      <c r="H110" s="1053"/>
      <c r="I110" s="1053"/>
      <c r="J110" s="1054"/>
      <c r="K110" s="8"/>
      <c r="L110" s="8"/>
      <c r="M110" s="8"/>
      <c r="N110" s="8"/>
      <c r="O110" s="8"/>
      <c r="P110" s="8"/>
      <c r="Q110" s="8"/>
      <c r="R110" s="8"/>
      <c r="S110" s="8"/>
      <c r="T110" s="8"/>
      <c r="U110" s="8"/>
      <c r="V110" s="8"/>
      <c r="W110" s="8"/>
      <c r="X110" s="8"/>
      <c r="Y110" s="8"/>
      <c r="Z110" s="8"/>
      <c r="AA110" s="8"/>
      <c r="AB110" s="8"/>
      <c r="AC110" s="265"/>
      <c r="AD110" s="8"/>
    </row>
    <row r="111" spans="2:30" ht="5.0999999999999996" customHeight="1" thickBot="1" x14ac:dyDescent="0.25">
      <c r="B111" s="20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06"/>
    </row>
    <row r="112" spans="2:30" ht="13.5" thickBot="1" x14ac:dyDescent="0.25">
      <c r="B112" s="205"/>
      <c r="C112" s="1035" t="s">
        <v>18</v>
      </c>
      <c r="D112" s="1036"/>
      <c r="E112" s="1041"/>
      <c r="F112" s="1050" t="s">
        <v>2012</v>
      </c>
      <c r="G112" s="1036"/>
      <c r="H112" s="1036"/>
      <c r="I112" s="1036"/>
      <c r="J112" s="1036"/>
      <c r="K112" s="1041"/>
      <c r="L112" s="1050" t="s">
        <v>2013</v>
      </c>
      <c r="M112" s="1036"/>
      <c r="N112" s="1041"/>
      <c r="O112" s="1055" t="s">
        <v>2014</v>
      </c>
      <c r="P112" s="1056"/>
      <c r="Q112" s="1056"/>
      <c r="R112" s="1056"/>
      <c r="S112" s="1056"/>
      <c r="T112" s="1056"/>
      <c r="U112" s="1056"/>
      <c r="V112" s="1056"/>
      <c r="W112" s="1056"/>
      <c r="X112" s="1056"/>
      <c r="Y112" s="1056"/>
      <c r="Z112" s="1057"/>
      <c r="AA112" s="1050" t="s">
        <v>63</v>
      </c>
      <c r="AB112" s="1041"/>
      <c r="AC112" s="206"/>
    </row>
    <row r="113" spans="2:30" ht="13.5" thickBot="1" x14ac:dyDescent="0.25">
      <c r="B113" s="205"/>
      <c r="C113" s="1038"/>
      <c r="D113" s="1039"/>
      <c r="E113" s="1042"/>
      <c r="F113" s="1051"/>
      <c r="G113" s="1039"/>
      <c r="H113" s="1039"/>
      <c r="I113" s="1039"/>
      <c r="J113" s="1039"/>
      <c r="K113" s="1042"/>
      <c r="L113" s="1051"/>
      <c r="M113" s="1039"/>
      <c r="N113" s="1042"/>
      <c r="O113" s="318">
        <v>1</v>
      </c>
      <c r="P113" s="320">
        <v>2</v>
      </c>
      <c r="Q113" s="318">
        <v>3</v>
      </c>
      <c r="R113" s="321">
        <v>4</v>
      </c>
      <c r="S113" s="319">
        <v>5</v>
      </c>
      <c r="T113" s="319">
        <v>6</v>
      </c>
      <c r="U113" s="319">
        <v>7</v>
      </c>
      <c r="V113" s="319">
        <v>8</v>
      </c>
      <c r="W113" s="319">
        <v>9</v>
      </c>
      <c r="X113" s="318">
        <v>10</v>
      </c>
      <c r="Y113" s="318">
        <v>11</v>
      </c>
      <c r="Z113" s="320">
        <v>12</v>
      </c>
      <c r="AA113" s="1051"/>
      <c r="AB113" s="1042"/>
      <c r="AC113" s="206"/>
    </row>
    <row r="114" spans="2:30" ht="5.0999999999999996" customHeight="1" thickBot="1" x14ac:dyDescent="0.25">
      <c r="B114" s="20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06"/>
    </row>
    <row r="115" spans="2:30" ht="30" customHeight="1" thickBot="1" x14ac:dyDescent="0.25">
      <c r="B115" s="205"/>
      <c r="C115" s="1025" t="s">
        <v>2057</v>
      </c>
      <c r="D115" s="1026"/>
      <c r="E115" s="1027"/>
      <c r="F115" s="1028" t="b">
        <f>IF('2.4. Verificación'!U116="SI","Incluya la actividad a realizar",IF('2.4. Verificación'!U116="No","No aplica"))</f>
        <v>0</v>
      </c>
      <c r="G115" s="1026"/>
      <c r="H115" s="1026"/>
      <c r="I115" s="1026"/>
      <c r="J115" s="1026"/>
      <c r="K115" s="1029"/>
      <c r="L115" s="1030"/>
      <c r="M115" s="1031"/>
      <c r="N115" s="1032"/>
      <c r="O115" s="254"/>
      <c r="P115" s="254"/>
      <c r="Q115" s="253"/>
      <c r="R115" s="269"/>
      <c r="S115" s="266"/>
      <c r="T115" s="253"/>
      <c r="U115" s="266"/>
      <c r="V115" s="253"/>
      <c r="W115" s="254"/>
      <c r="X115" s="253"/>
      <c r="Y115" s="269"/>
      <c r="Z115" s="269"/>
      <c r="AA115" s="1033"/>
      <c r="AB115" s="1034"/>
      <c r="AC115" s="206"/>
    </row>
    <row r="116" spans="2:30" ht="5.0999999999999996" customHeight="1" thickBot="1" x14ac:dyDescent="0.25">
      <c r="B116" s="20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06"/>
    </row>
    <row r="117" spans="2:30" ht="30" customHeight="1" thickBot="1" x14ac:dyDescent="0.25">
      <c r="B117" s="205"/>
      <c r="C117" s="1025" t="s">
        <v>2058</v>
      </c>
      <c r="D117" s="1026"/>
      <c r="E117" s="1029"/>
      <c r="F117" s="1025" t="b">
        <f>IF('2.4. Verificación'!U118="SI","Incluya la actividad a realizar",IF('2.4. Verificación'!U118="No","No aplica"))</f>
        <v>0</v>
      </c>
      <c r="G117" s="1026"/>
      <c r="H117" s="1026"/>
      <c r="I117" s="1026"/>
      <c r="J117" s="1026"/>
      <c r="K117" s="1027"/>
      <c r="L117" s="1049"/>
      <c r="M117" s="1031"/>
      <c r="N117" s="1032"/>
      <c r="O117" s="254"/>
      <c r="P117" s="254"/>
      <c r="Q117" s="253"/>
      <c r="R117" s="269"/>
      <c r="S117" s="266"/>
      <c r="T117" s="254"/>
      <c r="U117" s="253"/>
      <c r="V117" s="269"/>
      <c r="W117" s="266"/>
      <c r="X117" s="253"/>
      <c r="Y117" s="266"/>
      <c r="Z117" s="253"/>
      <c r="AA117" s="1033"/>
      <c r="AB117" s="1034"/>
      <c r="AC117" s="206"/>
    </row>
    <row r="118" spans="2:30" ht="5.0999999999999996" customHeight="1" thickBot="1" x14ac:dyDescent="0.25">
      <c r="B118" s="243"/>
      <c r="C118" s="256"/>
      <c r="D118" s="256"/>
      <c r="E118" s="256"/>
      <c r="F118" s="256"/>
      <c r="G118" s="256"/>
      <c r="H118" s="256"/>
      <c r="I118" s="256"/>
      <c r="J118" s="256"/>
      <c r="K118" s="256"/>
      <c r="L118" s="255"/>
      <c r="M118" s="255"/>
      <c r="N118" s="255"/>
      <c r="O118" s="244"/>
      <c r="P118" s="244"/>
      <c r="Q118" s="244"/>
      <c r="R118" s="244"/>
      <c r="S118" s="244"/>
      <c r="T118" s="244"/>
      <c r="U118" s="244"/>
      <c r="V118" s="244"/>
      <c r="W118" s="244"/>
      <c r="X118" s="244"/>
      <c r="Y118" s="244"/>
      <c r="Z118" s="244"/>
      <c r="AA118" s="255"/>
      <c r="AB118" s="255"/>
      <c r="AC118" s="245"/>
    </row>
    <row r="119" spans="2:30" ht="5.0999999999999996" customHeight="1" thickBot="1" x14ac:dyDescent="0.25"/>
    <row r="120" spans="2:30" ht="5.0999999999999996" customHeight="1" thickBot="1" x14ac:dyDescent="0.25">
      <c r="B120" s="202"/>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4"/>
    </row>
    <row r="121" spans="2:30" s="7" customFormat="1" ht="15" customHeight="1" thickBot="1" x14ac:dyDescent="0.3">
      <c r="B121" s="264"/>
      <c r="C121" s="1052" t="s">
        <v>2060</v>
      </c>
      <c r="D121" s="1053"/>
      <c r="E121" s="1053"/>
      <c r="F121" s="1053"/>
      <c r="G121" s="1053"/>
      <c r="H121" s="1053"/>
      <c r="I121" s="1053"/>
      <c r="J121" s="1054"/>
      <c r="K121" s="8"/>
      <c r="L121" s="8"/>
      <c r="M121" s="8"/>
      <c r="N121" s="8"/>
      <c r="O121" s="8"/>
      <c r="P121" s="8"/>
      <c r="Q121" s="8"/>
      <c r="R121" s="8"/>
      <c r="S121" s="8"/>
      <c r="T121" s="8"/>
      <c r="U121" s="8"/>
      <c r="V121" s="8"/>
      <c r="W121" s="8"/>
      <c r="X121" s="8"/>
      <c r="Y121" s="8"/>
      <c r="Z121" s="8"/>
      <c r="AA121" s="8"/>
      <c r="AB121" s="8"/>
      <c r="AC121" s="265"/>
      <c r="AD121" s="8"/>
    </row>
    <row r="122" spans="2:30" ht="5.0999999999999996" customHeight="1" thickBot="1" x14ac:dyDescent="0.25">
      <c r="B122" s="20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06"/>
    </row>
    <row r="123" spans="2:30" ht="13.5" thickBot="1" x14ac:dyDescent="0.25">
      <c r="B123" s="205"/>
      <c r="C123" s="1035" t="s">
        <v>18</v>
      </c>
      <c r="D123" s="1036"/>
      <c r="E123" s="1037"/>
      <c r="F123" s="1035" t="s">
        <v>2012</v>
      </c>
      <c r="G123" s="1036"/>
      <c r="H123" s="1036"/>
      <c r="I123" s="1036"/>
      <c r="J123" s="1036"/>
      <c r="K123" s="1041"/>
      <c r="L123" s="1035" t="s">
        <v>2013</v>
      </c>
      <c r="M123" s="1036"/>
      <c r="N123" s="1041"/>
      <c r="O123" s="1043" t="s">
        <v>2014</v>
      </c>
      <c r="P123" s="1044"/>
      <c r="Q123" s="1044"/>
      <c r="R123" s="1044"/>
      <c r="S123" s="1044"/>
      <c r="T123" s="1044"/>
      <c r="U123" s="1044"/>
      <c r="V123" s="1044"/>
      <c r="W123" s="1044"/>
      <c r="X123" s="1044"/>
      <c r="Y123" s="1044"/>
      <c r="Z123" s="1045"/>
      <c r="AA123" s="1035" t="s">
        <v>63</v>
      </c>
      <c r="AB123" s="1041"/>
      <c r="AC123" s="206"/>
    </row>
    <row r="124" spans="2:30" ht="13.5" thickBot="1" x14ac:dyDescent="0.25">
      <c r="B124" s="205"/>
      <c r="C124" s="1038"/>
      <c r="D124" s="1039"/>
      <c r="E124" s="1040"/>
      <c r="F124" s="1038"/>
      <c r="G124" s="1039"/>
      <c r="H124" s="1039"/>
      <c r="I124" s="1039"/>
      <c r="J124" s="1039"/>
      <c r="K124" s="1042"/>
      <c r="L124" s="1038"/>
      <c r="M124" s="1039"/>
      <c r="N124" s="1042"/>
      <c r="O124" s="317">
        <v>1</v>
      </c>
      <c r="P124" s="318">
        <v>2</v>
      </c>
      <c r="Q124" s="317">
        <v>3</v>
      </c>
      <c r="R124" s="319">
        <v>4</v>
      </c>
      <c r="S124" s="318">
        <v>5</v>
      </c>
      <c r="T124" s="319">
        <v>6</v>
      </c>
      <c r="U124" s="318">
        <v>7</v>
      </c>
      <c r="V124" s="318">
        <v>8</v>
      </c>
      <c r="W124" s="317">
        <v>9</v>
      </c>
      <c r="X124" s="319">
        <v>10</v>
      </c>
      <c r="Y124" s="319">
        <v>11</v>
      </c>
      <c r="Z124" s="318">
        <v>12</v>
      </c>
      <c r="AA124" s="1038"/>
      <c r="AB124" s="1042"/>
      <c r="AC124" s="206"/>
    </row>
    <row r="125" spans="2:30" ht="5.0999999999999996" customHeight="1" thickBot="1" x14ac:dyDescent="0.25">
      <c r="B125" s="20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06"/>
    </row>
    <row r="126" spans="2:30" ht="30" customHeight="1" thickBot="1" x14ac:dyDescent="0.25">
      <c r="B126" s="205"/>
      <c r="C126" s="1025" t="s">
        <v>2059</v>
      </c>
      <c r="D126" s="1026"/>
      <c r="E126" s="1029"/>
      <c r="F126" s="1025" t="b">
        <f>IF('2.4. Verificación'!U127="SI","Incluya la actividad a realizar",IF('2.4. Verificación'!U127="No","No aplica"))</f>
        <v>0</v>
      </c>
      <c r="G126" s="1026"/>
      <c r="H126" s="1026"/>
      <c r="I126" s="1026"/>
      <c r="J126" s="1026"/>
      <c r="K126" s="1029"/>
      <c r="L126" s="1030"/>
      <c r="M126" s="1031"/>
      <c r="N126" s="1032"/>
      <c r="O126" s="254"/>
      <c r="P126" s="254"/>
      <c r="Q126" s="253"/>
      <c r="R126" s="269"/>
      <c r="S126" s="266"/>
      <c r="T126" s="254"/>
      <c r="U126" s="253"/>
      <c r="V126" s="269"/>
      <c r="W126" s="266"/>
      <c r="X126" s="253"/>
      <c r="Y126" s="266"/>
      <c r="Z126" s="253"/>
      <c r="AA126" s="1033"/>
      <c r="AB126" s="1034"/>
      <c r="AC126" s="206"/>
    </row>
    <row r="127" spans="2:30" ht="5.0999999999999996" customHeight="1" thickBot="1" x14ac:dyDescent="0.25">
      <c r="B127" s="243"/>
      <c r="C127" s="256"/>
      <c r="D127" s="256"/>
      <c r="E127" s="256"/>
      <c r="F127" s="256"/>
      <c r="G127" s="256"/>
      <c r="H127" s="256"/>
      <c r="I127" s="256"/>
      <c r="J127" s="256"/>
      <c r="K127" s="256"/>
      <c r="L127" s="255"/>
      <c r="M127" s="255"/>
      <c r="N127" s="255"/>
      <c r="O127" s="244"/>
      <c r="P127" s="244"/>
      <c r="Q127" s="244"/>
      <c r="R127" s="244"/>
      <c r="S127" s="244"/>
      <c r="T127" s="244"/>
      <c r="U127" s="244"/>
      <c r="V127" s="244"/>
      <c r="W127" s="244"/>
      <c r="X127" s="244"/>
      <c r="Y127" s="244"/>
      <c r="Z127" s="244"/>
      <c r="AA127" s="255"/>
      <c r="AB127" s="255"/>
      <c r="AC127" s="245"/>
    </row>
    <row r="128" spans="2:30" ht="5.0999999999999996" customHeight="1" thickBot="1" x14ac:dyDescent="0.25"/>
    <row r="129" spans="2:30" ht="5.0999999999999996" customHeight="1" thickBot="1" x14ac:dyDescent="0.25">
      <c r="B129" s="202"/>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4"/>
    </row>
    <row r="130" spans="2:30" s="7" customFormat="1" ht="30" customHeight="1" thickBot="1" x14ac:dyDescent="0.3">
      <c r="B130" s="264"/>
      <c r="C130" s="1052" t="s">
        <v>2209</v>
      </c>
      <c r="D130" s="1053"/>
      <c r="E130" s="1053"/>
      <c r="F130" s="1053"/>
      <c r="G130" s="1053"/>
      <c r="H130" s="1053"/>
      <c r="I130" s="1053"/>
      <c r="J130" s="1054"/>
      <c r="K130" s="8"/>
      <c r="L130" s="8"/>
      <c r="M130" s="8"/>
      <c r="N130" s="8"/>
      <c r="O130" s="8"/>
      <c r="P130" s="8"/>
      <c r="Q130" s="8"/>
      <c r="R130" s="8"/>
      <c r="S130" s="8"/>
      <c r="T130" s="8"/>
      <c r="U130" s="8"/>
      <c r="V130" s="8"/>
      <c r="W130" s="8"/>
      <c r="X130" s="8"/>
      <c r="Y130" s="8"/>
      <c r="Z130" s="8"/>
      <c r="AA130" s="8"/>
      <c r="AB130" s="8"/>
      <c r="AC130" s="265"/>
      <c r="AD130" s="8"/>
    </row>
    <row r="131" spans="2:30" ht="5.0999999999999996" customHeight="1" thickBot="1" x14ac:dyDescent="0.25">
      <c r="B131" s="20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06"/>
    </row>
    <row r="132" spans="2:30" ht="13.5" thickBot="1" x14ac:dyDescent="0.25">
      <c r="B132" s="205"/>
      <c r="C132" s="1035" t="s">
        <v>18</v>
      </c>
      <c r="D132" s="1036"/>
      <c r="E132" s="1037"/>
      <c r="F132" s="1035" t="s">
        <v>2012</v>
      </c>
      <c r="G132" s="1036"/>
      <c r="H132" s="1036"/>
      <c r="I132" s="1036"/>
      <c r="J132" s="1036"/>
      <c r="K132" s="1037"/>
      <c r="L132" s="1035" t="s">
        <v>2013</v>
      </c>
      <c r="M132" s="1036"/>
      <c r="N132" s="1041"/>
      <c r="O132" s="1043" t="s">
        <v>2014</v>
      </c>
      <c r="P132" s="1044"/>
      <c r="Q132" s="1044"/>
      <c r="R132" s="1044"/>
      <c r="S132" s="1044"/>
      <c r="T132" s="1044"/>
      <c r="U132" s="1044"/>
      <c r="V132" s="1044"/>
      <c r="W132" s="1044"/>
      <c r="X132" s="1044"/>
      <c r="Y132" s="1044"/>
      <c r="Z132" s="1045"/>
      <c r="AA132" s="1050" t="s">
        <v>63</v>
      </c>
      <c r="AB132" s="1041"/>
      <c r="AC132" s="206"/>
    </row>
    <row r="133" spans="2:30" ht="13.5" thickBot="1" x14ac:dyDescent="0.25">
      <c r="B133" s="205"/>
      <c r="C133" s="1038"/>
      <c r="D133" s="1039"/>
      <c r="E133" s="1040"/>
      <c r="F133" s="1038"/>
      <c r="G133" s="1039"/>
      <c r="H133" s="1039"/>
      <c r="I133" s="1039"/>
      <c r="J133" s="1039"/>
      <c r="K133" s="1040"/>
      <c r="L133" s="1038"/>
      <c r="M133" s="1039"/>
      <c r="N133" s="1042"/>
      <c r="O133" s="318">
        <v>1</v>
      </c>
      <c r="P133" s="320">
        <v>2</v>
      </c>
      <c r="Q133" s="317">
        <v>3</v>
      </c>
      <c r="R133" s="318">
        <v>4</v>
      </c>
      <c r="S133" s="318">
        <v>5</v>
      </c>
      <c r="T133" s="321">
        <v>6</v>
      </c>
      <c r="U133" s="318">
        <v>7</v>
      </c>
      <c r="V133" s="320">
        <v>8</v>
      </c>
      <c r="W133" s="320">
        <v>9</v>
      </c>
      <c r="X133" s="317">
        <v>10</v>
      </c>
      <c r="Y133" s="318">
        <v>11</v>
      </c>
      <c r="Z133" s="318">
        <v>12</v>
      </c>
      <c r="AA133" s="1051"/>
      <c r="AB133" s="1042"/>
      <c r="AC133" s="206"/>
    </row>
    <row r="134" spans="2:30" ht="5.0999999999999996" customHeight="1" thickBot="1" x14ac:dyDescent="0.25">
      <c r="B134" s="20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06"/>
    </row>
    <row r="135" spans="2:30" ht="30" customHeight="1" thickBot="1" x14ac:dyDescent="0.25">
      <c r="B135" s="205"/>
      <c r="C135" s="1025" t="s">
        <v>2061</v>
      </c>
      <c r="D135" s="1026"/>
      <c r="E135" s="1027"/>
      <c r="F135" s="1028" t="b">
        <f>IF('2.4. Verificación'!U136="SI","Incluya la actividad a realizar",IF('2.4. Verificación'!U136="No","No aplica"))</f>
        <v>0</v>
      </c>
      <c r="G135" s="1026"/>
      <c r="H135" s="1026"/>
      <c r="I135" s="1026"/>
      <c r="J135" s="1026"/>
      <c r="K135" s="1029"/>
      <c r="L135" s="1030"/>
      <c r="M135" s="1031"/>
      <c r="N135" s="1032"/>
      <c r="O135" s="254"/>
      <c r="P135" s="254"/>
      <c r="Q135" s="253"/>
      <c r="R135" s="269"/>
      <c r="S135" s="254"/>
      <c r="T135" s="253"/>
      <c r="U135" s="269"/>
      <c r="V135" s="266"/>
      <c r="W135" s="253"/>
      <c r="X135" s="266"/>
      <c r="Y135" s="253"/>
      <c r="Z135" s="269"/>
      <c r="AA135" s="1033"/>
      <c r="AB135" s="1034"/>
      <c r="AC135" s="206"/>
    </row>
    <row r="136" spans="2:30" ht="5.0999999999999996" customHeight="1" thickBot="1" x14ac:dyDescent="0.25">
      <c r="B136" s="20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06"/>
    </row>
    <row r="137" spans="2:30" ht="30" customHeight="1" thickBot="1" x14ac:dyDescent="0.25">
      <c r="B137" s="205"/>
      <c r="C137" s="1025" t="s">
        <v>2062</v>
      </c>
      <c r="D137" s="1026"/>
      <c r="E137" s="1029"/>
      <c r="F137" s="1025" t="b">
        <f>IF('2.4. Verificación'!U138="SI","Incluya la actividad a realizar",IF('2.4. Verificación'!U138="No","No aplica"))</f>
        <v>0</v>
      </c>
      <c r="G137" s="1026"/>
      <c r="H137" s="1026"/>
      <c r="I137" s="1026"/>
      <c r="J137" s="1026"/>
      <c r="K137" s="1029"/>
      <c r="L137" s="1030"/>
      <c r="M137" s="1031"/>
      <c r="N137" s="1032"/>
      <c r="O137" s="254"/>
      <c r="P137" s="254"/>
      <c r="Q137" s="253"/>
      <c r="R137" s="269"/>
      <c r="S137" s="266"/>
      <c r="T137" s="254"/>
      <c r="U137" s="253"/>
      <c r="V137" s="269"/>
      <c r="W137" s="266"/>
      <c r="X137" s="253"/>
      <c r="Y137" s="266"/>
      <c r="Z137" s="253"/>
      <c r="AA137" s="1033"/>
      <c r="AB137" s="1034"/>
      <c r="AC137" s="206"/>
    </row>
    <row r="138" spans="2:30" ht="5.0999999999999996" customHeight="1" thickBot="1" x14ac:dyDescent="0.25">
      <c r="B138" s="243"/>
      <c r="C138" s="256"/>
      <c r="D138" s="256"/>
      <c r="E138" s="256"/>
      <c r="F138" s="256"/>
      <c r="G138" s="256"/>
      <c r="H138" s="256"/>
      <c r="I138" s="256"/>
      <c r="J138" s="256"/>
      <c r="K138" s="256"/>
      <c r="L138" s="255"/>
      <c r="M138" s="255"/>
      <c r="N138" s="255"/>
      <c r="O138" s="244"/>
      <c r="P138" s="244"/>
      <c r="Q138" s="244"/>
      <c r="R138" s="244"/>
      <c r="S138" s="244"/>
      <c r="T138" s="244"/>
      <c r="U138" s="244"/>
      <c r="V138" s="244"/>
      <c r="W138" s="244"/>
      <c r="X138" s="244"/>
      <c r="Y138" s="244"/>
      <c r="Z138" s="244"/>
      <c r="AA138" s="255"/>
      <c r="AB138" s="255"/>
      <c r="AC138" s="245"/>
    </row>
    <row r="139" spans="2:30" ht="5.0999999999999996" customHeight="1" thickBot="1" x14ac:dyDescent="0.25"/>
    <row r="140" spans="2:30" ht="5.0999999999999996" customHeight="1" thickBot="1" x14ac:dyDescent="0.25">
      <c r="B140" s="202"/>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4"/>
    </row>
    <row r="141" spans="2:30" s="7" customFormat="1" ht="30" customHeight="1" thickBot="1" x14ac:dyDescent="0.3">
      <c r="B141" s="264"/>
      <c r="C141" s="1052" t="s">
        <v>2063</v>
      </c>
      <c r="D141" s="1053"/>
      <c r="E141" s="1053"/>
      <c r="F141" s="1053"/>
      <c r="G141" s="1053"/>
      <c r="H141" s="1053"/>
      <c r="I141" s="1053"/>
      <c r="J141" s="1054"/>
      <c r="K141" s="8"/>
      <c r="L141" s="8"/>
      <c r="M141" s="8"/>
      <c r="N141" s="8"/>
      <c r="O141" s="8"/>
      <c r="P141" s="8"/>
      <c r="Q141" s="8"/>
      <c r="R141" s="8"/>
      <c r="S141" s="8"/>
      <c r="T141" s="8"/>
      <c r="U141" s="8"/>
      <c r="V141" s="8"/>
      <c r="W141" s="8"/>
      <c r="X141" s="8"/>
      <c r="Y141" s="8"/>
      <c r="Z141" s="8"/>
      <c r="AA141" s="8"/>
      <c r="AB141" s="8"/>
      <c r="AC141" s="265"/>
      <c r="AD141" s="8"/>
    </row>
    <row r="142" spans="2:30" ht="5.0999999999999996" customHeight="1" thickBot="1" x14ac:dyDescent="0.25">
      <c r="B142" s="20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06"/>
    </row>
    <row r="143" spans="2:30" ht="13.5" thickBot="1" x14ac:dyDescent="0.25">
      <c r="B143" s="205"/>
      <c r="C143" s="1035" t="s">
        <v>18</v>
      </c>
      <c r="D143" s="1036"/>
      <c r="E143" s="1037"/>
      <c r="F143" s="1035" t="s">
        <v>2012</v>
      </c>
      <c r="G143" s="1036"/>
      <c r="H143" s="1036"/>
      <c r="I143" s="1036"/>
      <c r="J143" s="1036"/>
      <c r="K143" s="1041"/>
      <c r="L143" s="1050" t="s">
        <v>2013</v>
      </c>
      <c r="M143" s="1036"/>
      <c r="N143" s="1041"/>
      <c r="O143" s="1043" t="s">
        <v>2014</v>
      </c>
      <c r="P143" s="1044"/>
      <c r="Q143" s="1044"/>
      <c r="R143" s="1044"/>
      <c r="S143" s="1044"/>
      <c r="T143" s="1044"/>
      <c r="U143" s="1044"/>
      <c r="V143" s="1044"/>
      <c r="W143" s="1044"/>
      <c r="X143" s="1044"/>
      <c r="Y143" s="1044"/>
      <c r="Z143" s="1045"/>
      <c r="AA143" s="1050" t="s">
        <v>63</v>
      </c>
      <c r="AB143" s="1041"/>
      <c r="AC143" s="206"/>
    </row>
    <row r="144" spans="2:30" ht="13.5" thickBot="1" x14ac:dyDescent="0.25">
      <c r="B144" s="205"/>
      <c r="C144" s="1038"/>
      <c r="D144" s="1039"/>
      <c r="E144" s="1040"/>
      <c r="F144" s="1038"/>
      <c r="G144" s="1039"/>
      <c r="H144" s="1039"/>
      <c r="I144" s="1039"/>
      <c r="J144" s="1039"/>
      <c r="K144" s="1042"/>
      <c r="L144" s="1051"/>
      <c r="M144" s="1039"/>
      <c r="N144" s="1042"/>
      <c r="O144" s="317">
        <v>1</v>
      </c>
      <c r="P144" s="318">
        <v>2</v>
      </c>
      <c r="Q144" s="318">
        <v>3</v>
      </c>
      <c r="R144" s="317">
        <v>4</v>
      </c>
      <c r="S144" s="318">
        <v>5</v>
      </c>
      <c r="T144" s="318">
        <v>6</v>
      </c>
      <c r="U144" s="317">
        <v>7</v>
      </c>
      <c r="V144" s="318">
        <v>8</v>
      </c>
      <c r="W144" s="318">
        <v>9</v>
      </c>
      <c r="X144" s="318">
        <v>10</v>
      </c>
      <c r="Y144" s="318">
        <v>11</v>
      </c>
      <c r="Z144" s="318">
        <v>12</v>
      </c>
      <c r="AA144" s="1051"/>
      <c r="AB144" s="1042"/>
      <c r="AC144" s="206"/>
    </row>
    <row r="145" spans="2:30" ht="5.0999999999999996" customHeight="1" thickBot="1" x14ac:dyDescent="0.25">
      <c r="B145" s="20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06"/>
    </row>
    <row r="146" spans="2:30" ht="30" customHeight="1" thickBot="1" x14ac:dyDescent="0.25">
      <c r="B146" s="205"/>
      <c r="C146" s="1025" t="s">
        <v>2064</v>
      </c>
      <c r="D146" s="1026"/>
      <c r="E146" s="1029"/>
      <c r="F146" s="1025" t="b">
        <f>IF('2.4. Verificación'!U150="SI","Incluya la actividad a realizar",IF('2.4. Verificación'!U150="No","No aplica"))</f>
        <v>0</v>
      </c>
      <c r="G146" s="1026"/>
      <c r="H146" s="1026"/>
      <c r="I146" s="1026"/>
      <c r="J146" s="1026"/>
      <c r="K146" s="1029"/>
      <c r="L146" s="1030"/>
      <c r="M146" s="1031"/>
      <c r="N146" s="1032"/>
      <c r="O146" s="253"/>
      <c r="P146" s="254"/>
      <c r="Q146" s="254"/>
      <c r="R146" s="253"/>
      <c r="S146" s="269"/>
      <c r="T146" s="269"/>
      <c r="U146" s="254"/>
      <c r="V146" s="253"/>
      <c r="W146" s="269"/>
      <c r="X146" s="266"/>
      <c r="Y146" s="253"/>
      <c r="Z146" s="269"/>
      <c r="AA146" s="1033"/>
      <c r="AB146" s="1034"/>
      <c r="AC146" s="206"/>
    </row>
    <row r="147" spans="2:30" ht="4.5" customHeight="1" thickBot="1" x14ac:dyDescent="0.25">
      <c r="B147" s="20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06"/>
    </row>
    <row r="148" spans="2:30" ht="30" customHeight="1" thickBot="1" x14ac:dyDescent="0.25">
      <c r="B148" s="205"/>
      <c r="C148" s="1025" t="s">
        <v>2065</v>
      </c>
      <c r="D148" s="1026"/>
      <c r="E148" s="1029"/>
      <c r="F148" s="1025" t="b">
        <f>IF('2.4. Verificación'!U153="SI","Incluya la actividad a realizar",IF('2.4. Verificación'!U153="No","No aplica"))</f>
        <v>0</v>
      </c>
      <c r="G148" s="1026"/>
      <c r="H148" s="1026"/>
      <c r="I148" s="1026"/>
      <c r="J148" s="1026"/>
      <c r="K148" s="1029"/>
      <c r="L148" s="1030"/>
      <c r="M148" s="1031"/>
      <c r="N148" s="1032"/>
      <c r="O148" s="254"/>
      <c r="P148" s="254"/>
      <c r="Q148" s="253"/>
      <c r="R148" s="269"/>
      <c r="S148" s="266"/>
      <c r="T148" s="254"/>
      <c r="U148" s="253"/>
      <c r="V148" s="269"/>
      <c r="W148" s="266"/>
      <c r="X148" s="253"/>
      <c r="Y148" s="266"/>
      <c r="Z148" s="253"/>
      <c r="AA148" s="1033"/>
      <c r="AB148" s="1034"/>
      <c r="AC148" s="206"/>
    </row>
    <row r="149" spans="2:30" ht="4.5" customHeight="1" thickBot="1" x14ac:dyDescent="0.25">
      <c r="B149" s="20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06"/>
    </row>
    <row r="150" spans="2:30" ht="30" customHeight="1" thickBot="1" x14ac:dyDescent="0.25">
      <c r="B150" s="205"/>
      <c r="C150" s="1025" t="s">
        <v>2066</v>
      </c>
      <c r="D150" s="1026"/>
      <c r="E150" s="1029"/>
      <c r="F150" s="1025" t="b">
        <f>IF('2.4. Verificación'!U156="SI","Incluya la actividad a realizar",IF('2.4. Verificación'!U156="No","No aplica"))</f>
        <v>0</v>
      </c>
      <c r="G150" s="1026"/>
      <c r="H150" s="1026"/>
      <c r="I150" s="1026"/>
      <c r="J150" s="1026"/>
      <c r="K150" s="1029"/>
      <c r="L150" s="1030"/>
      <c r="M150" s="1031"/>
      <c r="N150" s="1032"/>
      <c r="O150" s="254"/>
      <c r="P150" s="254"/>
      <c r="Q150" s="253"/>
      <c r="R150" s="269"/>
      <c r="S150" s="266"/>
      <c r="T150" s="254"/>
      <c r="U150" s="253"/>
      <c r="V150" s="269"/>
      <c r="W150" s="266"/>
      <c r="X150" s="253"/>
      <c r="Y150" s="266"/>
      <c r="Z150" s="253"/>
      <c r="AA150" s="1033"/>
      <c r="AB150" s="1034"/>
      <c r="AC150" s="206"/>
    </row>
    <row r="151" spans="2:30" ht="4.5" customHeight="1" thickBot="1" x14ac:dyDescent="0.25">
      <c r="B151" s="20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06"/>
    </row>
    <row r="152" spans="2:30" ht="30" customHeight="1" thickBot="1" x14ac:dyDescent="0.25">
      <c r="B152" s="205"/>
      <c r="C152" s="1025" t="s">
        <v>2067</v>
      </c>
      <c r="D152" s="1026"/>
      <c r="E152" s="1029"/>
      <c r="F152" s="1025" t="b">
        <f>IF('2.4. Verificación'!U158="SI","Incluya la actividad a realizar",IF('2.4. Verificación'!U158="No","No aplica"))</f>
        <v>0</v>
      </c>
      <c r="G152" s="1026"/>
      <c r="H152" s="1026"/>
      <c r="I152" s="1026"/>
      <c r="J152" s="1026"/>
      <c r="K152" s="1029"/>
      <c r="L152" s="1030"/>
      <c r="M152" s="1031"/>
      <c r="N152" s="1032"/>
      <c r="O152" s="254"/>
      <c r="P152" s="254"/>
      <c r="Q152" s="254"/>
      <c r="R152" s="253"/>
      <c r="S152" s="269"/>
      <c r="T152" s="266"/>
      <c r="U152" s="254"/>
      <c r="V152" s="253"/>
      <c r="W152" s="269"/>
      <c r="X152" s="266"/>
      <c r="Y152" s="254"/>
      <c r="Z152" s="253"/>
      <c r="AA152" s="1033"/>
      <c r="AB152" s="1034"/>
      <c r="AC152" s="206"/>
    </row>
    <row r="153" spans="2:30" ht="5.0999999999999996" customHeight="1" thickBot="1" x14ac:dyDescent="0.25">
      <c r="B153" s="243"/>
      <c r="C153" s="256"/>
      <c r="D153" s="256"/>
      <c r="E153" s="256"/>
      <c r="F153" s="256"/>
      <c r="G153" s="256"/>
      <c r="H153" s="256"/>
      <c r="I153" s="256"/>
      <c r="J153" s="256"/>
      <c r="K153" s="256"/>
      <c r="L153" s="255"/>
      <c r="M153" s="255"/>
      <c r="N153" s="255"/>
      <c r="O153" s="244"/>
      <c r="P153" s="244"/>
      <c r="Q153" s="244"/>
      <c r="R153" s="244"/>
      <c r="S153" s="244"/>
      <c r="T153" s="244"/>
      <c r="U153" s="244"/>
      <c r="V153" s="244"/>
      <c r="W153" s="244"/>
      <c r="X153" s="244"/>
      <c r="Y153" s="244"/>
      <c r="Z153" s="244"/>
      <c r="AA153" s="255"/>
      <c r="AB153" s="255"/>
      <c r="AC153" s="245"/>
    </row>
    <row r="154" spans="2:30" ht="5.0999999999999996" customHeight="1" thickBot="1" x14ac:dyDescent="0.25"/>
    <row r="155" spans="2:30" ht="5.0999999999999996" customHeight="1" thickBot="1" x14ac:dyDescent="0.25">
      <c r="B155" s="202"/>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4"/>
    </row>
    <row r="156" spans="2:30" s="7" customFormat="1" ht="30" customHeight="1" thickBot="1" x14ac:dyDescent="0.3">
      <c r="B156" s="264"/>
      <c r="C156" s="1052" t="s">
        <v>2068</v>
      </c>
      <c r="D156" s="1053"/>
      <c r="E156" s="1053"/>
      <c r="F156" s="1053"/>
      <c r="G156" s="1053"/>
      <c r="H156" s="1053"/>
      <c r="I156" s="1053"/>
      <c r="J156" s="1054"/>
      <c r="K156" s="8"/>
      <c r="L156" s="8"/>
      <c r="M156" s="8"/>
      <c r="N156" s="8"/>
      <c r="O156" s="8"/>
      <c r="P156" s="8"/>
      <c r="Q156" s="8"/>
      <c r="R156" s="8"/>
      <c r="S156" s="8"/>
      <c r="T156" s="8"/>
      <c r="U156" s="8"/>
      <c r="V156" s="8"/>
      <c r="W156" s="8"/>
      <c r="X156" s="8"/>
      <c r="Y156" s="8"/>
      <c r="Z156" s="8"/>
      <c r="AA156" s="8"/>
      <c r="AB156" s="8"/>
      <c r="AC156" s="265"/>
      <c r="AD156" s="8"/>
    </row>
    <row r="157" spans="2:30" ht="5.0999999999999996" customHeight="1" thickBot="1" x14ac:dyDescent="0.25">
      <c r="B157" s="20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06"/>
    </row>
    <row r="158" spans="2:30" ht="13.5" thickBot="1" x14ac:dyDescent="0.25">
      <c r="B158" s="205"/>
      <c r="C158" s="1035" t="s">
        <v>18</v>
      </c>
      <c r="D158" s="1036"/>
      <c r="E158" s="1037"/>
      <c r="F158" s="1035" t="s">
        <v>2012</v>
      </c>
      <c r="G158" s="1036"/>
      <c r="H158" s="1036"/>
      <c r="I158" s="1036"/>
      <c r="J158" s="1036"/>
      <c r="K158" s="1037"/>
      <c r="L158" s="1035" t="s">
        <v>2013</v>
      </c>
      <c r="M158" s="1036"/>
      <c r="N158" s="1041"/>
      <c r="O158" s="1043" t="s">
        <v>2014</v>
      </c>
      <c r="P158" s="1044"/>
      <c r="Q158" s="1044"/>
      <c r="R158" s="1044"/>
      <c r="S158" s="1044"/>
      <c r="T158" s="1044"/>
      <c r="U158" s="1044"/>
      <c r="V158" s="1044"/>
      <c r="W158" s="1044"/>
      <c r="X158" s="1044"/>
      <c r="Y158" s="1044"/>
      <c r="Z158" s="1045"/>
      <c r="AA158" s="1035" t="s">
        <v>63</v>
      </c>
      <c r="AB158" s="1041"/>
      <c r="AC158" s="206"/>
    </row>
    <row r="159" spans="2:30" ht="13.5" thickBot="1" x14ac:dyDescent="0.25">
      <c r="B159" s="205"/>
      <c r="C159" s="1038"/>
      <c r="D159" s="1039"/>
      <c r="E159" s="1040"/>
      <c r="F159" s="1038"/>
      <c r="G159" s="1039"/>
      <c r="H159" s="1039"/>
      <c r="I159" s="1039"/>
      <c r="J159" s="1039"/>
      <c r="K159" s="1040"/>
      <c r="L159" s="1038"/>
      <c r="M159" s="1039"/>
      <c r="N159" s="1042"/>
      <c r="O159" s="319">
        <v>1</v>
      </c>
      <c r="P159" s="319">
        <v>2</v>
      </c>
      <c r="Q159" s="318">
        <v>3</v>
      </c>
      <c r="R159" s="317">
        <v>4</v>
      </c>
      <c r="S159" s="318">
        <v>5</v>
      </c>
      <c r="T159" s="317">
        <v>6</v>
      </c>
      <c r="U159" s="319">
        <v>7</v>
      </c>
      <c r="V159" s="318">
        <v>8</v>
      </c>
      <c r="W159" s="317">
        <v>9</v>
      </c>
      <c r="X159" s="319">
        <v>10</v>
      </c>
      <c r="Y159" s="319">
        <v>11</v>
      </c>
      <c r="Z159" s="318">
        <v>12</v>
      </c>
      <c r="AA159" s="1038"/>
      <c r="AB159" s="1042"/>
      <c r="AC159" s="206"/>
    </row>
    <row r="160" spans="2:30" ht="4.5" customHeight="1" thickBot="1" x14ac:dyDescent="0.25">
      <c r="B160" s="20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06"/>
    </row>
    <row r="161" spans="2:30" ht="30" customHeight="1" thickBot="1" x14ac:dyDescent="0.25">
      <c r="B161" s="205"/>
      <c r="C161" s="1025" t="s">
        <v>2069</v>
      </c>
      <c r="D161" s="1026"/>
      <c r="E161" s="1026"/>
      <c r="F161" s="1026" t="b">
        <f>IF('2.4. Verificación'!U169="SI","Incluya la actividad a realizar",IF('2.4. Verificación'!U169="No","No aplica"))</f>
        <v>0</v>
      </c>
      <c r="G161" s="1026"/>
      <c r="H161" s="1026"/>
      <c r="I161" s="1026"/>
      <c r="J161" s="1026"/>
      <c r="K161" s="1027"/>
      <c r="L161" s="1049"/>
      <c r="M161" s="1031"/>
      <c r="N161" s="1032"/>
      <c r="O161" s="254"/>
      <c r="P161" s="254"/>
      <c r="Q161" s="254"/>
      <c r="R161" s="253"/>
      <c r="S161" s="269"/>
      <c r="T161" s="269"/>
      <c r="U161" s="266"/>
      <c r="V161" s="254"/>
      <c r="W161" s="253"/>
      <c r="X161" s="269"/>
      <c r="Y161" s="254"/>
      <c r="Z161" s="253"/>
      <c r="AA161" s="1033"/>
      <c r="AB161" s="1034"/>
      <c r="AC161" s="206"/>
    </row>
    <row r="162" spans="2:30" ht="5.0999999999999996" customHeight="1" thickBot="1" x14ac:dyDescent="0.25">
      <c r="B162" s="20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06"/>
    </row>
    <row r="163" spans="2:30" ht="30" customHeight="1" thickBot="1" x14ac:dyDescent="0.25">
      <c r="B163" s="205"/>
      <c r="C163" s="1025" t="s">
        <v>2070</v>
      </c>
      <c r="D163" s="1026"/>
      <c r="E163" s="1026"/>
      <c r="F163" s="1026" t="b">
        <f>IF('2.4. Verificación'!U171="SI","Incluya la actividad a realizar",IF('2.4. Verificación'!U171="No","No aplica"))</f>
        <v>0</v>
      </c>
      <c r="G163" s="1026"/>
      <c r="H163" s="1026"/>
      <c r="I163" s="1026"/>
      <c r="J163" s="1026"/>
      <c r="K163" s="1027"/>
      <c r="L163" s="1049"/>
      <c r="M163" s="1031"/>
      <c r="N163" s="1032"/>
      <c r="O163" s="254"/>
      <c r="P163" s="254"/>
      <c r="Q163" s="254"/>
      <c r="R163" s="253"/>
      <c r="S163" s="269"/>
      <c r="T163" s="266"/>
      <c r="U163" s="254"/>
      <c r="V163" s="253"/>
      <c r="W163" s="269"/>
      <c r="X163" s="266"/>
      <c r="Y163" s="253"/>
      <c r="Z163" s="269"/>
      <c r="AA163" s="1033"/>
      <c r="AB163" s="1034"/>
      <c r="AC163" s="206"/>
    </row>
    <row r="164" spans="2:30" ht="5.0999999999999996" customHeight="1" thickBot="1" x14ac:dyDescent="0.25">
      <c r="B164" s="243"/>
      <c r="C164" s="256"/>
      <c r="D164" s="256"/>
      <c r="E164" s="256"/>
      <c r="F164" s="256"/>
      <c r="G164" s="256"/>
      <c r="H164" s="256"/>
      <c r="I164" s="256"/>
      <c r="J164" s="256"/>
      <c r="K164" s="256"/>
      <c r="L164" s="255"/>
      <c r="M164" s="255"/>
      <c r="N164" s="255"/>
      <c r="O164" s="244"/>
      <c r="P164" s="244"/>
      <c r="Q164" s="244"/>
      <c r="R164" s="244"/>
      <c r="S164" s="244"/>
      <c r="T164" s="244"/>
      <c r="U164" s="244"/>
      <c r="V164" s="244"/>
      <c r="W164" s="244"/>
      <c r="X164" s="244"/>
      <c r="Y164" s="244"/>
      <c r="Z164" s="244"/>
      <c r="AA164" s="255"/>
      <c r="AB164" s="255"/>
      <c r="AC164" s="245"/>
    </row>
    <row r="165" spans="2:30" ht="5.0999999999999996" customHeight="1" thickBot="1" x14ac:dyDescent="0.25"/>
    <row r="166" spans="2:30" ht="5.0999999999999996" customHeight="1" thickBot="1" x14ac:dyDescent="0.25">
      <c r="B166" s="202"/>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4"/>
    </row>
    <row r="167" spans="2:30" s="7" customFormat="1" ht="30" customHeight="1" thickBot="1" x14ac:dyDescent="0.3">
      <c r="B167" s="264"/>
      <c r="C167" s="1046" t="s">
        <v>2071</v>
      </c>
      <c r="D167" s="1047"/>
      <c r="E167" s="1047"/>
      <c r="F167" s="1047"/>
      <c r="G167" s="1047"/>
      <c r="H167" s="1047"/>
      <c r="I167" s="1047"/>
      <c r="J167" s="1048"/>
      <c r="K167" s="8"/>
      <c r="L167" s="8"/>
      <c r="M167" s="8"/>
      <c r="N167" s="8"/>
      <c r="O167" s="8"/>
      <c r="P167" s="8"/>
      <c r="Q167" s="8"/>
      <c r="R167" s="8"/>
      <c r="S167" s="8"/>
      <c r="T167" s="8"/>
      <c r="U167" s="8"/>
      <c r="V167" s="8"/>
      <c r="W167" s="8"/>
      <c r="X167" s="8"/>
      <c r="Y167" s="8"/>
      <c r="Z167" s="8"/>
      <c r="AA167" s="8"/>
      <c r="AB167" s="8"/>
      <c r="AC167" s="265"/>
      <c r="AD167" s="8"/>
    </row>
    <row r="168" spans="2:30" ht="5.0999999999999996" customHeight="1" thickBot="1" x14ac:dyDescent="0.25">
      <c r="B168" s="20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06"/>
    </row>
    <row r="169" spans="2:30" ht="13.5" thickBot="1" x14ac:dyDescent="0.25">
      <c r="B169" s="205"/>
      <c r="C169" s="1035" t="s">
        <v>18</v>
      </c>
      <c r="D169" s="1036"/>
      <c r="E169" s="1037"/>
      <c r="F169" s="1035" t="s">
        <v>2012</v>
      </c>
      <c r="G169" s="1036"/>
      <c r="H169" s="1036"/>
      <c r="I169" s="1036"/>
      <c r="J169" s="1036"/>
      <c r="K169" s="1041"/>
      <c r="L169" s="1035" t="s">
        <v>2013</v>
      </c>
      <c r="M169" s="1036"/>
      <c r="N169" s="1041"/>
      <c r="O169" s="1043" t="s">
        <v>2014</v>
      </c>
      <c r="P169" s="1044"/>
      <c r="Q169" s="1044"/>
      <c r="R169" s="1044"/>
      <c r="S169" s="1044"/>
      <c r="T169" s="1044"/>
      <c r="U169" s="1044"/>
      <c r="V169" s="1044"/>
      <c r="W169" s="1044"/>
      <c r="X169" s="1044"/>
      <c r="Y169" s="1044"/>
      <c r="Z169" s="1045"/>
      <c r="AA169" s="1035" t="s">
        <v>63</v>
      </c>
      <c r="AB169" s="1041"/>
      <c r="AC169" s="206"/>
    </row>
    <row r="170" spans="2:30" ht="13.5" thickBot="1" x14ac:dyDescent="0.25">
      <c r="B170" s="205"/>
      <c r="C170" s="1038"/>
      <c r="D170" s="1039"/>
      <c r="E170" s="1040"/>
      <c r="F170" s="1038"/>
      <c r="G170" s="1039"/>
      <c r="H170" s="1039"/>
      <c r="I170" s="1039"/>
      <c r="J170" s="1039"/>
      <c r="K170" s="1042"/>
      <c r="L170" s="1038"/>
      <c r="M170" s="1039"/>
      <c r="N170" s="1042"/>
      <c r="O170" s="318">
        <v>1</v>
      </c>
      <c r="P170" s="317">
        <v>2</v>
      </c>
      <c r="Q170" s="318">
        <v>3</v>
      </c>
      <c r="R170" s="317">
        <v>4</v>
      </c>
      <c r="S170" s="319">
        <v>5</v>
      </c>
      <c r="T170" s="318">
        <v>6</v>
      </c>
      <c r="U170" s="318">
        <v>7</v>
      </c>
      <c r="V170" s="318">
        <v>8</v>
      </c>
      <c r="W170" s="317">
        <v>9</v>
      </c>
      <c r="X170" s="319">
        <v>10</v>
      </c>
      <c r="Y170" s="319">
        <v>11</v>
      </c>
      <c r="Z170" s="318">
        <v>12</v>
      </c>
      <c r="AA170" s="1038"/>
      <c r="AB170" s="1042"/>
      <c r="AC170" s="206"/>
    </row>
    <row r="171" spans="2:30" ht="5.0999999999999996" customHeight="1" thickBot="1" x14ac:dyDescent="0.25">
      <c r="B171" s="20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06"/>
    </row>
    <row r="172" spans="2:30" ht="30" customHeight="1" thickBot="1" x14ac:dyDescent="0.25">
      <c r="B172" s="205"/>
      <c r="C172" s="1025" t="s">
        <v>34</v>
      </c>
      <c r="D172" s="1026"/>
      <c r="E172" s="1029"/>
      <c r="F172" s="1025" t="b">
        <f>IF('2.4. Verificación'!U180="SI","Incluya la actividad a realizar",IF('2.4. Verificación'!U180="No","No aplica"))</f>
        <v>0</v>
      </c>
      <c r="G172" s="1026"/>
      <c r="H172" s="1026"/>
      <c r="I172" s="1026"/>
      <c r="J172" s="1026"/>
      <c r="K172" s="1027"/>
      <c r="L172" s="1049"/>
      <c r="M172" s="1031"/>
      <c r="N172" s="1032"/>
      <c r="O172" s="254"/>
      <c r="P172" s="253"/>
      <c r="Q172" s="253"/>
      <c r="R172" s="254"/>
      <c r="S172" s="253"/>
      <c r="T172" s="253"/>
      <c r="U172" s="269"/>
      <c r="V172" s="253"/>
      <c r="W172" s="269"/>
      <c r="X172" s="269"/>
      <c r="Y172" s="266"/>
      <c r="Z172" s="253"/>
      <c r="AA172" s="1033"/>
      <c r="AB172" s="1034"/>
      <c r="AC172" s="206"/>
    </row>
    <row r="173" spans="2:30" ht="5.0999999999999996" customHeight="1" thickBot="1" x14ac:dyDescent="0.25">
      <c r="B173" s="20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06"/>
    </row>
    <row r="174" spans="2:30" ht="30" customHeight="1" thickBot="1" x14ac:dyDescent="0.25">
      <c r="B174" s="205"/>
      <c r="C174" s="1025" t="s">
        <v>2072</v>
      </c>
      <c r="D174" s="1026"/>
      <c r="E174" s="1029"/>
      <c r="F174" s="1025" t="b">
        <f>IF('2.4. Verificación'!U182="SI","Incluya la actividad a realizar",IF('2.4. Verificación'!U182="No","No aplica"))</f>
        <v>0</v>
      </c>
      <c r="G174" s="1026"/>
      <c r="H174" s="1026"/>
      <c r="I174" s="1026"/>
      <c r="J174" s="1026"/>
      <c r="K174" s="1027"/>
      <c r="L174" s="1049"/>
      <c r="M174" s="1031"/>
      <c r="N174" s="1032"/>
      <c r="O174" s="254"/>
      <c r="P174" s="254"/>
      <c r="Q174" s="253"/>
      <c r="R174" s="266"/>
      <c r="S174" s="253"/>
      <c r="T174" s="269"/>
      <c r="U174" s="254"/>
      <c r="V174" s="254"/>
      <c r="W174" s="253"/>
      <c r="X174" s="269"/>
      <c r="Y174" s="254"/>
      <c r="Z174" s="253"/>
      <c r="AA174" s="1033"/>
      <c r="AB174" s="1034"/>
      <c r="AC174" s="206"/>
    </row>
    <row r="175" spans="2:30" ht="5.0999999999999996" customHeight="1" thickBot="1" x14ac:dyDescent="0.25">
      <c r="B175" s="20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06"/>
    </row>
    <row r="176" spans="2:30" ht="30" customHeight="1" thickBot="1" x14ac:dyDescent="0.25">
      <c r="B176" s="205"/>
      <c r="C176" s="1025" t="s">
        <v>2073</v>
      </c>
      <c r="D176" s="1026"/>
      <c r="E176" s="1027"/>
      <c r="F176" s="1028" t="b">
        <f>IF('2.4. Verificación'!U185="SI","Incluya la actividad a realizar",IF('2.4. Verificación'!U185="No","No aplica"))</f>
        <v>0</v>
      </c>
      <c r="G176" s="1026"/>
      <c r="H176" s="1026"/>
      <c r="I176" s="1026"/>
      <c r="J176" s="1026"/>
      <c r="K176" s="1029"/>
      <c r="L176" s="1030"/>
      <c r="M176" s="1031"/>
      <c r="N176" s="1032"/>
      <c r="O176" s="254"/>
      <c r="P176" s="253"/>
      <c r="Q176" s="269"/>
      <c r="R176" s="254"/>
      <c r="S176" s="254"/>
      <c r="T176" s="253"/>
      <c r="U176" s="269"/>
      <c r="V176" s="269"/>
      <c r="W176" s="254"/>
      <c r="X176" s="253"/>
      <c r="Y176" s="269"/>
      <c r="Z176" s="269"/>
      <c r="AA176" s="1033"/>
      <c r="AB176" s="1034"/>
      <c r="AC176" s="206"/>
    </row>
    <row r="177" spans="2:29" ht="5.0999999999999996" customHeight="1" thickBot="1" x14ac:dyDescent="0.25">
      <c r="B177" s="243"/>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5"/>
    </row>
  </sheetData>
  <mergeCells count="246">
    <mergeCell ref="C6:J6"/>
    <mergeCell ref="O9:Z9"/>
    <mergeCell ref="C9:E10"/>
    <mergeCell ref="F9:K10"/>
    <mergeCell ref="L9:N10"/>
    <mergeCell ref="C14:E14"/>
    <mergeCell ref="F14:K14"/>
    <mergeCell ref="L14:N14"/>
    <mergeCell ref="AA14:AB14"/>
    <mergeCell ref="C16:E16"/>
    <mergeCell ref="F16:K16"/>
    <mergeCell ref="L16:N16"/>
    <mergeCell ref="AA16:AB16"/>
    <mergeCell ref="AA9:AB10"/>
    <mergeCell ref="C12:E12"/>
    <mergeCell ref="F12:K12"/>
    <mergeCell ref="L12:N12"/>
    <mergeCell ref="AA12:AB12"/>
    <mergeCell ref="C31:E31"/>
    <mergeCell ref="F31:K31"/>
    <mergeCell ref="L31:N31"/>
    <mergeCell ref="AA31:AB31"/>
    <mergeCell ref="C37:E37"/>
    <mergeCell ref="F37:K37"/>
    <mergeCell ref="L37:N37"/>
    <mergeCell ref="C22:J22"/>
    <mergeCell ref="C19:J19"/>
    <mergeCell ref="C24:E25"/>
    <mergeCell ref="F24:K25"/>
    <mergeCell ref="L24:N25"/>
    <mergeCell ref="O24:Z24"/>
    <mergeCell ref="AA24:AB25"/>
    <mergeCell ref="C27:E27"/>
    <mergeCell ref="F27:K27"/>
    <mergeCell ref="L27:N27"/>
    <mergeCell ref="AA27:AB27"/>
    <mergeCell ref="C29:E29"/>
    <mergeCell ref="F29:K29"/>
    <mergeCell ref="L29:N29"/>
    <mergeCell ref="AA29:AB29"/>
    <mergeCell ref="AA37:AB37"/>
    <mergeCell ref="C152:E152"/>
    <mergeCell ref="F152:K152"/>
    <mergeCell ref="L152:N152"/>
    <mergeCell ref="AA152:AB152"/>
    <mergeCell ref="C156:J156"/>
    <mergeCell ref="C163:E163"/>
    <mergeCell ref="F163:K163"/>
    <mergeCell ref="L163:N163"/>
    <mergeCell ref="C52:E52"/>
    <mergeCell ref="F52:K52"/>
    <mergeCell ref="L52:N52"/>
    <mergeCell ref="AA52:AB52"/>
    <mergeCell ref="C56:J56"/>
    <mergeCell ref="C58:E59"/>
    <mergeCell ref="F58:K59"/>
    <mergeCell ref="L58:N59"/>
    <mergeCell ref="O58:Z58"/>
    <mergeCell ref="AA58:AB59"/>
    <mergeCell ref="C63:E63"/>
    <mergeCell ref="F63:K63"/>
    <mergeCell ref="L63:N63"/>
    <mergeCell ref="AA63:AB63"/>
    <mergeCell ref="C61:E61"/>
    <mergeCell ref="F61:K61"/>
    <mergeCell ref="C39:E39"/>
    <mergeCell ref="F39:K39"/>
    <mergeCell ref="L39:N39"/>
    <mergeCell ref="AA39:AB39"/>
    <mergeCell ref="C33:E33"/>
    <mergeCell ref="F33:K33"/>
    <mergeCell ref="L33:N33"/>
    <mergeCell ref="AA33:AB33"/>
    <mergeCell ref="C35:E35"/>
    <mergeCell ref="F35:K35"/>
    <mergeCell ref="L35:N35"/>
    <mergeCell ref="AA35:AB35"/>
    <mergeCell ref="C43:J43"/>
    <mergeCell ref="C50:E50"/>
    <mergeCell ref="F50:K50"/>
    <mergeCell ref="L50:N50"/>
    <mergeCell ref="AA50:AB50"/>
    <mergeCell ref="C45:E46"/>
    <mergeCell ref="F45:K46"/>
    <mergeCell ref="L45:N46"/>
    <mergeCell ref="O45:Z45"/>
    <mergeCell ref="AA45:AB46"/>
    <mergeCell ref="C48:E48"/>
    <mergeCell ref="F48:K48"/>
    <mergeCell ref="L48:N48"/>
    <mergeCell ref="AA48:AB48"/>
    <mergeCell ref="L61:N61"/>
    <mergeCell ref="AA61:AB61"/>
    <mergeCell ref="C69:J69"/>
    <mergeCell ref="C71:E72"/>
    <mergeCell ref="F71:K72"/>
    <mergeCell ref="L71:N72"/>
    <mergeCell ref="O71:Z71"/>
    <mergeCell ref="C65:E65"/>
    <mergeCell ref="F65:K65"/>
    <mergeCell ref="L65:N65"/>
    <mergeCell ref="AA65:AB65"/>
    <mergeCell ref="C84:J84"/>
    <mergeCell ref="C86:E87"/>
    <mergeCell ref="F86:K87"/>
    <mergeCell ref="L86:N87"/>
    <mergeCell ref="O86:Z86"/>
    <mergeCell ref="AA71:AB72"/>
    <mergeCell ref="C76:E76"/>
    <mergeCell ref="F76:K76"/>
    <mergeCell ref="L76:N76"/>
    <mergeCell ref="AA76:AB76"/>
    <mergeCell ref="C74:E74"/>
    <mergeCell ref="F74:K74"/>
    <mergeCell ref="L74:N74"/>
    <mergeCell ref="AA74:AB74"/>
    <mergeCell ref="C78:E78"/>
    <mergeCell ref="F78:K78"/>
    <mergeCell ref="L78:N78"/>
    <mergeCell ref="AA78:AB78"/>
    <mergeCell ref="C80:E80"/>
    <mergeCell ref="F80:K80"/>
    <mergeCell ref="L80:N80"/>
    <mergeCell ref="AA80:AB80"/>
    <mergeCell ref="C95:J95"/>
    <mergeCell ref="C97:E98"/>
    <mergeCell ref="F97:K98"/>
    <mergeCell ref="L97:N98"/>
    <mergeCell ref="O97:Z97"/>
    <mergeCell ref="AA86:AB87"/>
    <mergeCell ref="C91:E91"/>
    <mergeCell ref="F91:K91"/>
    <mergeCell ref="L91:N91"/>
    <mergeCell ref="AA91:AB91"/>
    <mergeCell ref="C89:E89"/>
    <mergeCell ref="F89:K89"/>
    <mergeCell ref="L89:N89"/>
    <mergeCell ref="AA89:AB89"/>
    <mergeCell ref="C110:J110"/>
    <mergeCell ref="C112:E113"/>
    <mergeCell ref="F112:K113"/>
    <mergeCell ref="L112:N113"/>
    <mergeCell ref="O112:Z112"/>
    <mergeCell ref="AA97:AB98"/>
    <mergeCell ref="C102:E102"/>
    <mergeCell ref="F102:K102"/>
    <mergeCell ref="L102:N102"/>
    <mergeCell ref="AA102:AB102"/>
    <mergeCell ref="C100:E100"/>
    <mergeCell ref="F100:K100"/>
    <mergeCell ref="L100:N100"/>
    <mergeCell ref="AA100:AB100"/>
    <mergeCell ref="C104:E104"/>
    <mergeCell ref="F104:K104"/>
    <mergeCell ref="L104:N104"/>
    <mergeCell ref="AA104:AB104"/>
    <mergeCell ref="C106:E106"/>
    <mergeCell ref="F106:K106"/>
    <mergeCell ref="L106:N106"/>
    <mergeCell ref="AA106:AB106"/>
    <mergeCell ref="C121:J121"/>
    <mergeCell ref="C123:E124"/>
    <mergeCell ref="F123:K124"/>
    <mergeCell ref="L123:N124"/>
    <mergeCell ref="O123:Z123"/>
    <mergeCell ref="AA112:AB113"/>
    <mergeCell ref="C117:E117"/>
    <mergeCell ref="F117:K117"/>
    <mergeCell ref="L117:N117"/>
    <mergeCell ref="AA117:AB117"/>
    <mergeCell ref="C115:E115"/>
    <mergeCell ref="F115:K115"/>
    <mergeCell ref="L115:N115"/>
    <mergeCell ref="AA115:AB115"/>
    <mergeCell ref="C137:E137"/>
    <mergeCell ref="F137:K137"/>
    <mergeCell ref="L137:N137"/>
    <mergeCell ref="AA137:AB137"/>
    <mergeCell ref="C141:J141"/>
    <mergeCell ref="AA123:AB124"/>
    <mergeCell ref="C130:J130"/>
    <mergeCell ref="C132:E133"/>
    <mergeCell ref="F132:K133"/>
    <mergeCell ref="L132:N133"/>
    <mergeCell ref="O132:Z132"/>
    <mergeCell ref="AA132:AB133"/>
    <mergeCell ref="C126:E126"/>
    <mergeCell ref="F126:K126"/>
    <mergeCell ref="L126:N126"/>
    <mergeCell ref="AA126:AB126"/>
    <mergeCell ref="C135:E135"/>
    <mergeCell ref="F135:K135"/>
    <mergeCell ref="L135:N135"/>
    <mergeCell ref="AA135:AB135"/>
    <mergeCell ref="C143:E144"/>
    <mergeCell ref="F143:K144"/>
    <mergeCell ref="L143:N144"/>
    <mergeCell ref="O143:Z143"/>
    <mergeCell ref="AA143:AB144"/>
    <mergeCell ref="C150:E150"/>
    <mergeCell ref="F150:K150"/>
    <mergeCell ref="L150:N150"/>
    <mergeCell ref="AA150:AB150"/>
    <mergeCell ref="C146:E146"/>
    <mergeCell ref="F146:K146"/>
    <mergeCell ref="L146:N146"/>
    <mergeCell ref="AA146:AB146"/>
    <mergeCell ref="C148:E148"/>
    <mergeCell ref="F148:K148"/>
    <mergeCell ref="L148:N148"/>
    <mergeCell ref="AA148:AB148"/>
    <mergeCell ref="F174:K174"/>
    <mergeCell ref="L174:N174"/>
    <mergeCell ref="AA174:AB174"/>
    <mergeCell ref="C172:E172"/>
    <mergeCell ref="F172:K172"/>
    <mergeCell ref="L172:N172"/>
    <mergeCell ref="AA172:AB172"/>
    <mergeCell ref="C161:E161"/>
    <mergeCell ref="F161:K161"/>
    <mergeCell ref="L161:N161"/>
    <mergeCell ref="AA161:AB161"/>
    <mergeCell ref="B1:F2"/>
    <mergeCell ref="B3:F3"/>
    <mergeCell ref="X1:AC2"/>
    <mergeCell ref="X3:AC3"/>
    <mergeCell ref="G1:W1"/>
    <mergeCell ref="G2:W2"/>
    <mergeCell ref="G3:W3"/>
    <mergeCell ref="C176:E176"/>
    <mergeCell ref="F176:K176"/>
    <mergeCell ref="L176:N176"/>
    <mergeCell ref="AA176:AB176"/>
    <mergeCell ref="C169:E170"/>
    <mergeCell ref="F169:K170"/>
    <mergeCell ref="L169:N170"/>
    <mergeCell ref="O169:Z169"/>
    <mergeCell ref="AA169:AB170"/>
    <mergeCell ref="AA163:AB163"/>
    <mergeCell ref="C167:J167"/>
    <mergeCell ref="C158:E159"/>
    <mergeCell ref="F158:K159"/>
    <mergeCell ref="L158:N159"/>
    <mergeCell ref="O158:Z158"/>
    <mergeCell ref="AA158:AB159"/>
    <mergeCell ref="C174:E17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139"/>
  <sheetViews>
    <sheetView topLeftCell="AD5" workbookViewId="0">
      <selection activeCell="AE8" sqref="AE8"/>
    </sheetView>
  </sheetViews>
  <sheetFormatPr baseColWidth="10" defaultColWidth="11.42578125" defaultRowHeight="12.75" x14ac:dyDescent="0.25"/>
  <cols>
    <col min="1" max="1" width="15.7109375" style="5" customWidth="1"/>
    <col min="2" max="2" width="25.7109375" style="5" customWidth="1"/>
    <col min="3" max="5" width="7.7109375" style="2" customWidth="1"/>
    <col min="6" max="6" width="15.7109375" style="5" customWidth="1"/>
    <col min="7" max="7" width="6.7109375" style="5" bestFit="1" customWidth="1"/>
    <col min="8" max="8" width="5.7109375" style="2" customWidth="1"/>
    <col min="9" max="9" width="8.7109375" style="2" customWidth="1"/>
    <col min="10" max="10" width="5.7109375" style="2" customWidth="1"/>
    <col min="11" max="11" width="15.7109375" style="5" customWidth="1"/>
    <col min="12" max="12" width="7.7109375" style="2" customWidth="1"/>
    <col min="13" max="16" width="15.7109375" style="5" customWidth="1"/>
    <col min="17" max="17" width="25.7109375" style="5" customWidth="1"/>
    <col min="18" max="18" width="25.7109375" style="2" customWidth="1"/>
    <col min="19" max="19" width="15.7109375" style="5" customWidth="1"/>
    <col min="20" max="20" width="45.7109375" style="5" customWidth="1"/>
    <col min="21" max="21" width="25.7109375" style="5" customWidth="1"/>
    <col min="22" max="22" width="30.7109375" style="5" customWidth="1"/>
    <col min="23" max="23" width="25.7109375" style="5" customWidth="1"/>
    <col min="24" max="27" width="35.7109375" style="5" customWidth="1"/>
    <col min="28" max="28" width="25.7109375" style="5" customWidth="1"/>
    <col min="29" max="31" width="35.7109375" style="5" customWidth="1"/>
    <col min="32" max="32" width="15.7109375" style="5" customWidth="1"/>
    <col min="33" max="33" width="10.7109375" style="5" customWidth="1"/>
    <col min="34" max="34" width="25.7109375" style="5" customWidth="1"/>
    <col min="35" max="35" width="10.7109375" style="2" customWidth="1"/>
    <col min="36" max="36" width="25.7109375" style="5" customWidth="1"/>
    <col min="37" max="37" width="10.7109375" style="2" customWidth="1"/>
    <col min="38" max="38" width="25.7109375" style="5" customWidth="1"/>
    <col min="39" max="39" width="10.7109375" style="2" customWidth="1"/>
    <col min="40" max="40" width="14.42578125" style="2" bestFit="1" customWidth="1"/>
    <col min="41" max="41" width="15.7109375" style="5" customWidth="1"/>
    <col min="42" max="42" width="5.7109375" style="29" customWidth="1"/>
    <col min="43" max="43" width="15.7109375" style="5" customWidth="1"/>
    <col min="44" max="44" width="5.7109375" style="29" customWidth="1"/>
    <col min="45" max="45" width="15.7109375" style="5" customWidth="1"/>
    <col min="46" max="46" width="5.7109375" style="29" customWidth="1"/>
    <col min="47" max="47" width="15.7109375" style="5" customWidth="1"/>
    <col min="48" max="48" width="5.7109375" style="29" customWidth="1"/>
    <col min="49" max="49" width="15.7109375" style="5" customWidth="1"/>
    <col min="50" max="50" width="5.7109375" style="29" customWidth="1"/>
    <col min="51" max="51" width="15.7109375" style="5" customWidth="1"/>
    <col min="52" max="52" width="5.7109375" style="29" customWidth="1"/>
    <col min="53" max="53" width="15.7109375" style="5" customWidth="1"/>
    <col min="54" max="54" width="5.7109375" style="29" customWidth="1"/>
    <col min="55" max="55" width="15.7109375" style="5" customWidth="1"/>
    <col min="56" max="56" width="5.7109375" style="29" customWidth="1"/>
    <col min="57" max="57" width="15.7109375" style="5" customWidth="1"/>
    <col min="58" max="58" width="5.7109375" style="29" customWidth="1"/>
    <col min="59" max="59" width="15.7109375" style="5" customWidth="1"/>
    <col min="60" max="60" width="5.7109375" style="29" customWidth="1"/>
    <col min="61" max="61" width="15.7109375" style="5" customWidth="1"/>
    <col min="62" max="62" width="5.7109375" style="29" customWidth="1"/>
    <col min="63" max="63" width="15.7109375" style="5" customWidth="1"/>
    <col min="64" max="64" width="5.7109375" style="29" customWidth="1"/>
    <col min="65" max="65" width="15.7109375" style="5" customWidth="1"/>
    <col min="66" max="66" width="5.7109375" style="29" customWidth="1"/>
    <col min="67" max="67" width="15.7109375" style="5" customWidth="1"/>
    <col min="68" max="68" width="5.7109375" style="29" customWidth="1"/>
    <col min="69" max="69" width="15.7109375" style="5" customWidth="1"/>
    <col min="70" max="70" width="5.7109375" style="29" customWidth="1"/>
    <col min="71" max="71" width="15.7109375" style="5" customWidth="1"/>
    <col min="72" max="72" width="5.7109375" style="29" customWidth="1"/>
    <col min="73" max="73" width="15.7109375" style="5" customWidth="1"/>
    <col min="74" max="74" width="5.7109375" style="29" customWidth="1"/>
    <col min="75" max="75" width="15.7109375" style="5" customWidth="1"/>
    <col min="76" max="76" width="5.7109375" style="29" customWidth="1"/>
    <col min="77" max="77" width="15.7109375" style="5" customWidth="1"/>
    <col min="78" max="78" width="5.7109375" style="29" customWidth="1"/>
    <col min="79" max="79" width="15.7109375" style="5" customWidth="1"/>
    <col min="80" max="80" width="5.7109375" style="29" customWidth="1"/>
    <col min="81" max="81" width="15.7109375" style="5" customWidth="1"/>
    <col min="82" max="82" width="5.7109375" style="29" customWidth="1"/>
    <col min="83" max="83" width="15.7109375" style="5" customWidth="1"/>
    <col min="84" max="84" width="5.7109375" style="29" customWidth="1"/>
    <col min="85" max="85" width="11.42578125" style="2"/>
    <col min="86" max="86" width="15.7109375" style="5" customWidth="1"/>
    <col min="87" max="87" width="5.7109375" style="29" customWidth="1"/>
    <col min="88" max="88" width="11.42578125" style="2"/>
    <col min="89" max="89" width="15.7109375" style="5" customWidth="1"/>
    <col min="90" max="90" width="5.7109375" style="29" customWidth="1"/>
    <col min="91" max="91" width="15.7109375" style="5" customWidth="1"/>
    <col min="92" max="92" width="5.7109375" style="29" customWidth="1"/>
    <col min="93" max="93" width="15.7109375" style="5" customWidth="1"/>
    <col min="94" max="94" width="5.7109375" style="29" customWidth="1"/>
    <col min="95" max="95" width="15.7109375" style="5" customWidth="1"/>
    <col min="96" max="96" width="5.7109375" style="29" customWidth="1"/>
    <col min="97" max="97" width="15.7109375" style="5" customWidth="1"/>
    <col min="98" max="98" width="5.7109375" style="29" customWidth="1"/>
    <col min="99" max="99" width="15.7109375" style="5" customWidth="1"/>
    <col min="100" max="100" width="5.7109375" style="29" customWidth="1"/>
    <col min="101" max="101" width="25.7109375" style="5" customWidth="1"/>
    <col min="102" max="102" width="5.7109375" style="2" customWidth="1"/>
    <col min="103" max="104" width="15.7109375" style="5" customWidth="1"/>
    <col min="105" max="105" width="13" style="2" hidden="1" customWidth="1"/>
    <col min="106" max="106" width="24.28515625" style="2" hidden="1" customWidth="1"/>
    <col min="107" max="107" width="4.42578125" style="2" hidden="1" customWidth="1"/>
    <col min="108" max="108" width="36.42578125" style="2" hidden="1" customWidth="1"/>
    <col min="109" max="109" width="14.85546875" style="2" hidden="1" customWidth="1"/>
    <col min="110" max="110" width="6.7109375" style="2" hidden="1" customWidth="1"/>
    <col min="111" max="111" width="37.85546875" style="2" hidden="1" customWidth="1"/>
    <col min="112" max="112" width="29.7109375" style="2" hidden="1" customWidth="1"/>
    <col min="113" max="113" width="56" style="2" bestFit="1" customWidth="1"/>
    <col min="114" max="114" width="14" style="2" customWidth="1"/>
    <col min="115" max="115" width="6.42578125" style="2" customWidth="1"/>
    <col min="116" max="125" width="11.42578125" style="2" customWidth="1"/>
    <col min="126" max="126" width="6.140625" style="2" customWidth="1"/>
    <col min="127" max="127" width="5.85546875" style="2" customWidth="1"/>
    <col min="128" max="128" width="7.7109375" style="2" customWidth="1"/>
    <col min="129" max="129" width="11.28515625" style="2" customWidth="1"/>
    <col min="130" max="130" width="8.7109375" style="2" customWidth="1"/>
    <col min="131" max="131" width="9.5703125" style="2" customWidth="1"/>
    <col min="132" max="133" width="11.42578125" style="2" customWidth="1"/>
    <col min="134" max="134" width="15.7109375" style="5" customWidth="1"/>
    <col min="135" max="137" width="11.42578125" style="2" customWidth="1"/>
    <col min="138" max="16384" width="11.42578125" style="2"/>
  </cols>
  <sheetData>
    <row r="1" spans="1:134" ht="26.25" thickBot="1" x14ac:dyDescent="0.3">
      <c r="A1" s="54" t="s">
        <v>1136</v>
      </c>
      <c r="B1" s="55" t="s">
        <v>82</v>
      </c>
      <c r="C1" s="36" t="s">
        <v>1138</v>
      </c>
      <c r="D1" s="36" t="s">
        <v>85</v>
      </c>
      <c r="E1" s="77" t="s">
        <v>2122</v>
      </c>
      <c r="F1" s="141" t="s">
        <v>1149</v>
      </c>
      <c r="G1" s="48"/>
      <c r="H1" s="37" t="s">
        <v>1305</v>
      </c>
      <c r="I1" s="67" t="s">
        <v>1306</v>
      </c>
      <c r="J1" s="67" t="s">
        <v>2104</v>
      </c>
      <c r="K1" s="69" t="s">
        <v>1653</v>
      </c>
      <c r="M1" s="69" t="s">
        <v>3</v>
      </c>
      <c r="N1" s="69" t="s">
        <v>4</v>
      </c>
      <c r="O1" s="69" t="s">
        <v>1136</v>
      </c>
      <c r="P1" s="69" t="s">
        <v>1431</v>
      </c>
      <c r="Q1" s="69" t="s">
        <v>2105</v>
      </c>
      <c r="R1" s="36" t="s">
        <v>1155</v>
      </c>
      <c r="S1" s="66" t="s">
        <v>2109</v>
      </c>
      <c r="T1" s="66" t="s">
        <v>63</v>
      </c>
      <c r="U1" s="54" t="s">
        <v>2112</v>
      </c>
      <c r="V1" s="69" t="s">
        <v>2176</v>
      </c>
      <c r="W1" s="80" t="s">
        <v>2113</v>
      </c>
      <c r="X1" s="80" t="s">
        <v>2118</v>
      </c>
      <c r="Y1" s="54" t="s">
        <v>6</v>
      </c>
      <c r="Z1" s="55" t="s">
        <v>7</v>
      </c>
      <c r="AA1" s="66" t="s">
        <v>2125</v>
      </c>
      <c r="AB1" s="69" t="s">
        <v>18</v>
      </c>
      <c r="AC1" s="54" t="s">
        <v>2041</v>
      </c>
      <c r="AD1" s="54" t="s">
        <v>2168</v>
      </c>
      <c r="AE1" s="54" t="s">
        <v>2169</v>
      </c>
      <c r="AF1" s="69" t="s">
        <v>1140</v>
      </c>
      <c r="AG1" s="100" t="s">
        <v>1229</v>
      </c>
      <c r="AH1" s="1065" t="s">
        <v>2130</v>
      </c>
      <c r="AI1" s="1066"/>
      <c r="AJ1" s="1067" t="s">
        <v>1373</v>
      </c>
      <c r="AK1" s="1068"/>
      <c r="AL1" s="1068" t="s">
        <v>1400</v>
      </c>
      <c r="AM1" s="1069"/>
      <c r="AN1" s="126" t="s">
        <v>17</v>
      </c>
      <c r="AO1" s="1067" t="s">
        <v>2131</v>
      </c>
      <c r="AP1" s="1069"/>
      <c r="AQ1" s="1067" t="s">
        <v>2132</v>
      </c>
      <c r="AR1" s="1069"/>
      <c r="AS1" s="1067" t="s">
        <v>2026</v>
      </c>
      <c r="AT1" s="1069"/>
      <c r="AU1" s="1067" t="s">
        <v>2133</v>
      </c>
      <c r="AV1" s="1069"/>
      <c r="AW1" s="1070" t="s">
        <v>2134</v>
      </c>
      <c r="AX1" s="1071"/>
      <c r="AY1" s="1067" t="s">
        <v>2135</v>
      </c>
      <c r="AZ1" s="1069"/>
      <c r="BA1" s="1067" t="s">
        <v>2136</v>
      </c>
      <c r="BB1" s="1069"/>
      <c r="BC1" s="1067" t="s">
        <v>2137</v>
      </c>
      <c r="BD1" s="1069"/>
      <c r="BE1" s="1067" t="s">
        <v>2138</v>
      </c>
      <c r="BF1" s="1069"/>
      <c r="BG1" s="1067" t="s">
        <v>2037</v>
      </c>
      <c r="BH1" s="1069"/>
      <c r="BI1" s="1067" t="s">
        <v>2139</v>
      </c>
      <c r="BJ1" s="1069"/>
      <c r="BK1" s="1067" t="s">
        <v>2140</v>
      </c>
      <c r="BL1" s="1069"/>
      <c r="BM1" s="1067" t="s">
        <v>2141</v>
      </c>
      <c r="BN1" s="1069"/>
      <c r="BO1" s="1067" t="s">
        <v>2156</v>
      </c>
      <c r="BP1" s="1069"/>
      <c r="BQ1" s="1067" t="s">
        <v>2157</v>
      </c>
      <c r="BR1" s="1069"/>
      <c r="BS1" s="1067" t="s">
        <v>2158</v>
      </c>
      <c r="BT1" s="1069"/>
      <c r="BU1" s="1067" t="s">
        <v>2057</v>
      </c>
      <c r="BV1" s="1069"/>
      <c r="BW1" s="1067" t="s">
        <v>2159</v>
      </c>
      <c r="BX1" s="1069"/>
      <c r="BY1" s="1067" t="s">
        <v>2160</v>
      </c>
      <c r="BZ1" s="1069"/>
      <c r="CA1" s="1067" t="s">
        <v>2162</v>
      </c>
      <c r="CB1" s="1069"/>
      <c r="CC1" s="1067" t="s">
        <v>2161</v>
      </c>
      <c r="CD1" s="1069"/>
      <c r="CE1" s="1072" t="s">
        <v>2163</v>
      </c>
      <c r="CF1" s="1073"/>
      <c r="CG1" s="1074"/>
      <c r="CH1" s="1072" t="s">
        <v>2164</v>
      </c>
      <c r="CI1" s="1073"/>
      <c r="CJ1" s="1074"/>
      <c r="CK1" s="1067" t="s">
        <v>2165</v>
      </c>
      <c r="CL1" s="1069"/>
      <c r="CM1" s="1067" t="s">
        <v>2067</v>
      </c>
      <c r="CN1" s="1069"/>
      <c r="CO1" s="1067" t="s">
        <v>2166</v>
      </c>
      <c r="CP1" s="1069"/>
      <c r="CQ1" s="1067" t="s">
        <v>2167</v>
      </c>
      <c r="CR1" s="1069"/>
      <c r="CS1" s="1067" t="s">
        <v>2072</v>
      </c>
      <c r="CT1" s="1069"/>
      <c r="CU1" s="1067" t="s">
        <v>2073</v>
      </c>
      <c r="CV1" s="1069"/>
      <c r="CW1" s="54" t="s">
        <v>1247</v>
      </c>
      <c r="CY1" s="54" t="s">
        <v>1136</v>
      </c>
      <c r="CZ1" s="54" t="s">
        <v>2190</v>
      </c>
      <c r="DA1" s="2" t="s">
        <v>6</v>
      </c>
      <c r="DB1" s="2" t="s">
        <v>1201</v>
      </c>
      <c r="DC1" s="2">
        <v>2014</v>
      </c>
      <c r="DD1" s="2" t="s">
        <v>1254</v>
      </c>
      <c r="DE1" s="2" t="s">
        <v>1257</v>
      </c>
      <c r="DF1" s="2" t="s">
        <v>1260</v>
      </c>
      <c r="DG1" s="33" t="s">
        <v>20</v>
      </c>
      <c r="DH1" s="2" t="s">
        <v>22</v>
      </c>
      <c r="DI1" s="2" t="s">
        <v>1291</v>
      </c>
      <c r="DJ1" s="2" t="s">
        <v>1296</v>
      </c>
      <c r="DK1" s="2" t="s">
        <v>65</v>
      </c>
      <c r="DL1" s="2" t="s">
        <v>1254</v>
      </c>
      <c r="DM1" s="2" t="s">
        <v>1260</v>
      </c>
      <c r="DN1" s="2" t="s">
        <v>1420</v>
      </c>
      <c r="DO1" s="2" t="s">
        <v>1392</v>
      </c>
      <c r="DQ1" s="2" t="s">
        <v>1895</v>
      </c>
      <c r="DR1" s="2">
        <v>1</v>
      </c>
      <c r="DS1" s="2" t="s">
        <v>1984</v>
      </c>
      <c r="DT1" s="2">
        <v>0</v>
      </c>
      <c r="DV1" s="2" t="s">
        <v>68</v>
      </c>
      <c r="DX1" s="2" t="s">
        <v>74</v>
      </c>
      <c r="DY1" s="2" t="s">
        <v>1139</v>
      </c>
      <c r="DZ1" s="2" t="s">
        <v>2050</v>
      </c>
      <c r="EA1" s="2" t="s">
        <v>1158</v>
      </c>
      <c r="ED1" s="34" t="s">
        <v>1432</v>
      </c>
    </row>
    <row r="2" spans="1:134" ht="89.25" x14ac:dyDescent="0.25">
      <c r="A2" s="53" t="s">
        <v>207</v>
      </c>
      <c r="B2" s="56" t="s">
        <v>1281</v>
      </c>
      <c r="C2" s="60" t="s">
        <v>1300</v>
      </c>
      <c r="D2" s="60" t="s">
        <v>6</v>
      </c>
      <c r="E2" s="60" t="s">
        <v>1157</v>
      </c>
      <c r="F2" s="63" t="s">
        <v>58</v>
      </c>
      <c r="G2" s="49" t="s">
        <v>1895</v>
      </c>
      <c r="H2" s="71">
        <v>1</v>
      </c>
      <c r="I2" s="68" t="s">
        <v>1310</v>
      </c>
      <c r="J2" s="68">
        <v>2030</v>
      </c>
      <c r="K2" s="70" t="s">
        <v>1326</v>
      </c>
      <c r="L2" s="68" t="s">
        <v>65</v>
      </c>
      <c r="M2" s="70" t="s">
        <v>86</v>
      </c>
      <c r="N2" s="48" t="s">
        <v>87</v>
      </c>
      <c r="O2" s="48" t="s">
        <v>88</v>
      </c>
      <c r="P2" s="70" t="s">
        <v>1157</v>
      </c>
      <c r="Q2" s="70" t="s">
        <v>48</v>
      </c>
      <c r="R2" s="70" t="s">
        <v>37</v>
      </c>
      <c r="S2" s="63" t="s">
        <v>2075</v>
      </c>
      <c r="T2" s="63" t="s">
        <v>1612</v>
      </c>
      <c r="U2" s="73" t="s">
        <v>1717</v>
      </c>
      <c r="V2" s="76" t="s">
        <v>1685</v>
      </c>
      <c r="W2" s="76" t="s">
        <v>1716</v>
      </c>
      <c r="X2" s="70" t="s">
        <v>2116</v>
      </c>
      <c r="Y2" s="53" t="s">
        <v>2126</v>
      </c>
      <c r="Z2" s="56" t="s">
        <v>2127</v>
      </c>
      <c r="AA2" s="63" t="s">
        <v>2127</v>
      </c>
      <c r="AB2" s="70" t="s">
        <v>22</v>
      </c>
      <c r="AC2" s="53" t="s">
        <v>1883</v>
      </c>
      <c r="AD2" s="53" t="s">
        <v>1898</v>
      </c>
      <c r="AE2" s="53" t="s">
        <v>1986</v>
      </c>
      <c r="AF2" s="70" t="s">
        <v>1615</v>
      </c>
      <c r="AG2" s="70" t="s">
        <v>1226</v>
      </c>
      <c r="AH2" s="114" t="s">
        <v>2084</v>
      </c>
      <c r="AI2" s="120" t="s">
        <v>1391</v>
      </c>
      <c r="AJ2" s="114" t="s">
        <v>2087</v>
      </c>
      <c r="AK2" s="115" t="s">
        <v>1391</v>
      </c>
      <c r="AL2" s="123" t="s">
        <v>2091</v>
      </c>
      <c r="AM2" s="125" t="s">
        <v>1391</v>
      </c>
      <c r="AN2" s="68" t="s">
        <v>23</v>
      </c>
      <c r="AO2" s="129" t="s">
        <v>1819</v>
      </c>
      <c r="AP2" s="130">
        <v>0</v>
      </c>
      <c r="AQ2" s="129" t="s">
        <v>1821</v>
      </c>
      <c r="AR2" s="130">
        <v>0</v>
      </c>
      <c r="AS2" s="129" t="s">
        <v>1830</v>
      </c>
      <c r="AT2" s="130">
        <v>0</v>
      </c>
      <c r="AU2" s="129" t="s">
        <v>1833</v>
      </c>
      <c r="AV2" s="135">
        <v>0</v>
      </c>
      <c r="AW2" s="114" t="s">
        <v>1674</v>
      </c>
      <c r="AX2" s="138">
        <v>0</v>
      </c>
      <c r="AY2" s="114" t="s">
        <v>1670</v>
      </c>
      <c r="AZ2" s="138">
        <v>0</v>
      </c>
      <c r="BA2" s="114" t="s">
        <v>1667</v>
      </c>
      <c r="BB2" s="138">
        <v>0</v>
      </c>
      <c r="BC2" s="114" t="s">
        <v>1663</v>
      </c>
      <c r="BD2" s="138">
        <v>0</v>
      </c>
      <c r="BE2" s="114" t="s">
        <v>1838</v>
      </c>
      <c r="BF2" s="138">
        <v>0</v>
      </c>
      <c r="BG2" s="114" t="s">
        <v>1842</v>
      </c>
      <c r="BH2" s="138">
        <v>0</v>
      </c>
      <c r="BI2" s="114" t="s">
        <v>1847</v>
      </c>
      <c r="BJ2" s="138">
        <v>0</v>
      </c>
      <c r="BK2" s="114" t="s">
        <v>1852</v>
      </c>
      <c r="BL2" s="138">
        <v>0</v>
      </c>
      <c r="BM2" s="114" t="s">
        <v>1858</v>
      </c>
      <c r="BN2" s="138">
        <v>0</v>
      </c>
      <c r="BO2" s="114" t="s">
        <v>1889</v>
      </c>
      <c r="BP2" s="138">
        <v>0</v>
      </c>
      <c r="BQ2" s="114" t="s">
        <v>1895</v>
      </c>
      <c r="BR2" s="138">
        <v>1</v>
      </c>
      <c r="BS2" s="114" t="s">
        <v>1915</v>
      </c>
      <c r="BT2" s="138">
        <v>0</v>
      </c>
      <c r="BU2" s="114" t="s">
        <v>1919</v>
      </c>
      <c r="BV2" s="138">
        <v>0</v>
      </c>
      <c r="BW2" s="114" t="s">
        <v>1924</v>
      </c>
      <c r="BX2" s="138">
        <v>0</v>
      </c>
      <c r="BY2" s="114" t="s">
        <v>1928</v>
      </c>
      <c r="BZ2" s="138">
        <v>0</v>
      </c>
      <c r="CA2" s="114" t="s">
        <v>1935</v>
      </c>
      <c r="CB2" s="138">
        <v>0</v>
      </c>
      <c r="CC2" s="114" t="s">
        <v>1941</v>
      </c>
      <c r="CD2" s="147">
        <v>0</v>
      </c>
      <c r="CE2" s="114" t="s">
        <v>1946</v>
      </c>
      <c r="CF2" s="149">
        <v>0</v>
      </c>
      <c r="CG2" s="151" t="s">
        <v>1157</v>
      </c>
      <c r="CH2" s="114" t="s">
        <v>1954</v>
      </c>
      <c r="CI2" s="149">
        <v>0</v>
      </c>
      <c r="CJ2" s="151" t="s">
        <v>1157</v>
      </c>
      <c r="CK2" s="114" t="s">
        <v>1964</v>
      </c>
      <c r="CL2" s="138">
        <v>0</v>
      </c>
      <c r="CM2" s="114" t="s">
        <v>1969</v>
      </c>
      <c r="CN2" s="138">
        <v>0</v>
      </c>
      <c r="CO2" s="114" t="s">
        <v>1973</v>
      </c>
      <c r="CP2" s="138">
        <v>0</v>
      </c>
      <c r="CQ2" s="114" t="s">
        <v>1979</v>
      </c>
      <c r="CR2" s="138">
        <v>0</v>
      </c>
      <c r="CS2" s="114" t="s">
        <v>1998</v>
      </c>
      <c r="CT2" s="138">
        <v>0</v>
      </c>
      <c r="CU2" s="114" t="s">
        <v>2006</v>
      </c>
      <c r="CV2" s="147">
        <v>0</v>
      </c>
      <c r="CW2" s="154" t="s">
        <v>1652</v>
      </c>
      <c r="CY2" s="53" t="s">
        <v>207</v>
      </c>
      <c r="CZ2" s="53" t="s">
        <v>2187</v>
      </c>
      <c r="DA2" s="2" t="s">
        <v>7</v>
      </c>
      <c r="DB2" s="2" t="s">
        <v>1200</v>
      </c>
      <c r="DC2" s="2">
        <v>2015</v>
      </c>
      <c r="DD2" s="2" t="s">
        <v>2051</v>
      </c>
      <c r="DE2" s="2" t="s">
        <v>1258</v>
      </c>
      <c r="DF2" s="2" t="s">
        <v>1261</v>
      </c>
      <c r="DG2" s="13" t="s">
        <v>1159</v>
      </c>
      <c r="DH2" s="2" t="s">
        <v>1234</v>
      </c>
      <c r="DI2" s="2" t="s">
        <v>1292</v>
      </c>
      <c r="DJ2" s="2" t="s">
        <v>1297</v>
      </c>
      <c r="DK2" s="2" t="s">
        <v>64</v>
      </c>
      <c r="DL2" s="2" t="s">
        <v>1366</v>
      </c>
      <c r="DM2" s="2" t="s">
        <v>1261</v>
      </c>
      <c r="DN2" s="2" t="s">
        <v>1421</v>
      </c>
      <c r="DO2" s="2" t="s">
        <v>1391</v>
      </c>
      <c r="DQ2" s="2" t="s">
        <v>1909</v>
      </c>
      <c r="DR2" s="2">
        <v>1</v>
      </c>
      <c r="DS2" s="2" t="s">
        <v>1985</v>
      </c>
      <c r="DT2" s="2">
        <v>0.5</v>
      </c>
      <c r="DV2" s="2" t="s">
        <v>69</v>
      </c>
      <c r="DW2" s="2" t="s">
        <v>72</v>
      </c>
      <c r="DX2" s="2" t="s">
        <v>75</v>
      </c>
      <c r="DY2" s="2" t="s">
        <v>9</v>
      </c>
      <c r="DZ2" s="2" t="s">
        <v>1151</v>
      </c>
      <c r="EA2" s="2" t="s">
        <v>6</v>
      </c>
      <c r="ED2" s="5" t="s">
        <v>1446</v>
      </c>
    </row>
    <row r="3" spans="1:134" ht="115.5" thickBot="1" x14ac:dyDescent="0.3">
      <c r="A3" s="49" t="s">
        <v>102</v>
      </c>
      <c r="B3" s="57" t="s">
        <v>1282</v>
      </c>
      <c r="C3" s="61" t="s">
        <v>1301</v>
      </c>
      <c r="D3" s="62" t="s">
        <v>7</v>
      </c>
      <c r="E3" s="79"/>
      <c r="F3" s="64" t="s">
        <v>1147</v>
      </c>
      <c r="G3" s="49" t="s">
        <v>2119</v>
      </c>
      <c r="H3" s="72">
        <v>2</v>
      </c>
      <c r="I3" s="61" t="s">
        <v>1311</v>
      </c>
      <c r="J3" s="61">
        <v>2029</v>
      </c>
      <c r="K3" s="64" t="s">
        <v>1327</v>
      </c>
      <c r="L3" s="62" t="s">
        <v>64</v>
      </c>
      <c r="M3" s="64" t="s">
        <v>89</v>
      </c>
      <c r="N3" s="49" t="s">
        <v>90</v>
      </c>
      <c r="O3" s="49" t="s">
        <v>91</v>
      </c>
      <c r="P3" s="64" t="s">
        <v>1157</v>
      </c>
      <c r="Q3" s="64" t="s">
        <v>1618</v>
      </c>
      <c r="R3" s="64" t="s">
        <v>39</v>
      </c>
      <c r="S3" s="64" t="s">
        <v>2076</v>
      </c>
      <c r="T3" s="64" t="s">
        <v>1611</v>
      </c>
      <c r="U3" s="64" t="s">
        <v>2115</v>
      </c>
      <c r="V3" s="74" t="s">
        <v>1685</v>
      </c>
      <c r="W3" s="74" t="s">
        <v>1716</v>
      </c>
      <c r="X3" s="64" t="s">
        <v>2049</v>
      </c>
      <c r="Y3" s="49" t="s">
        <v>2128</v>
      </c>
      <c r="Z3" s="57" t="s">
        <v>2177</v>
      </c>
      <c r="AA3" s="64" t="s">
        <v>2177</v>
      </c>
      <c r="AB3" s="64" t="s">
        <v>22</v>
      </c>
      <c r="AC3" s="49" t="s">
        <v>1883</v>
      </c>
      <c r="AD3" s="49" t="s">
        <v>1898</v>
      </c>
      <c r="AE3" s="49" t="s">
        <v>1986</v>
      </c>
      <c r="AF3" s="65" t="s">
        <v>2</v>
      </c>
      <c r="AG3" s="64" t="s">
        <v>1217</v>
      </c>
      <c r="AH3" s="116" t="s">
        <v>2085</v>
      </c>
      <c r="AI3" s="121" t="s">
        <v>1392</v>
      </c>
      <c r="AJ3" s="116" t="s">
        <v>2088</v>
      </c>
      <c r="AK3" s="117" t="s">
        <v>1392</v>
      </c>
      <c r="AL3" s="124" t="s">
        <v>2092</v>
      </c>
      <c r="AM3" s="121" t="s">
        <v>1391</v>
      </c>
      <c r="AN3" s="61" t="s">
        <v>1214</v>
      </c>
      <c r="AO3" s="116" t="s">
        <v>1828</v>
      </c>
      <c r="AP3" s="127">
        <f>1/3</f>
        <v>0.33333333333333331</v>
      </c>
      <c r="AQ3" s="116" t="s">
        <v>1822</v>
      </c>
      <c r="AR3" s="127">
        <f>1/3</f>
        <v>0.33333333333333331</v>
      </c>
      <c r="AS3" s="116" t="s">
        <v>1825</v>
      </c>
      <c r="AT3" s="127">
        <f>1/3</f>
        <v>0.33333333333333331</v>
      </c>
      <c r="AU3" s="116" t="s">
        <v>1834</v>
      </c>
      <c r="AV3" s="136">
        <f>1/3</f>
        <v>0.33333333333333331</v>
      </c>
      <c r="AW3" s="116" t="s">
        <v>1675</v>
      </c>
      <c r="AX3" s="127">
        <v>0.5</v>
      </c>
      <c r="AY3" s="116" t="s">
        <v>1671</v>
      </c>
      <c r="AZ3" s="127">
        <f>1/3</f>
        <v>0.33333333333333331</v>
      </c>
      <c r="BA3" s="116" t="s">
        <v>1668</v>
      </c>
      <c r="BB3" s="127">
        <v>0.5</v>
      </c>
      <c r="BC3" s="116" t="s">
        <v>1664</v>
      </c>
      <c r="BD3" s="127">
        <f>1/3</f>
        <v>0.33333333333333331</v>
      </c>
      <c r="BE3" s="116" t="s">
        <v>1839</v>
      </c>
      <c r="BF3" s="127">
        <f>1/3</f>
        <v>0.33333333333333331</v>
      </c>
      <c r="BG3" s="116" t="s">
        <v>1843</v>
      </c>
      <c r="BH3" s="127">
        <f>1/3</f>
        <v>0.33333333333333331</v>
      </c>
      <c r="BI3" s="116" t="s">
        <v>1848</v>
      </c>
      <c r="BJ3" s="127">
        <v>0.5</v>
      </c>
      <c r="BK3" s="116" t="s">
        <v>1853</v>
      </c>
      <c r="BL3" s="127">
        <v>0.5</v>
      </c>
      <c r="BM3" s="116" t="s">
        <v>1859</v>
      </c>
      <c r="BN3" s="127">
        <f>1/3</f>
        <v>0.33333333333333331</v>
      </c>
      <c r="BO3" s="116" t="s">
        <v>1890</v>
      </c>
      <c r="BP3" s="127">
        <f>1/3</f>
        <v>0.33333333333333331</v>
      </c>
      <c r="BQ3" s="116" t="s">
        <v>1896</v>
      </c>
      <c r="BR3" s="127">
        <v>1</v>
      </c>
      <c r="BS3" s="116" t="s">
        <v>1916</v>
      </c>
      <c r="BT3" s="127">
        <f>1/3</f>
        <v>0.33333333333333331</v>
      </c>
      <c r="BU3" s="116" t="s">
        <v>1920</v>
      </c>
      <c r="BV3" s="127">
        <v>0.5</v>
      </c>
      <c r="BW3" s="116" t="s">
        <v>1925</v>
      </c>
      <c r="BX3" s="127">
        <f>1/3</f>
        <v>0.33333333333333331</v>
      </c>
      <c r="BY3" s="116" t="s">
        <v>1929</v>
      </c>
      <c r="BZ3" s="127">
        <f>1/3</f>
        <v>0.33333333333333331</v>
      </c>
      <c r="CA3" s="116" t="s">
        <v>1936</v>
      </c>
      <c r="CB3" s="127">
        <f>1/3</f>
        <v>0.33333333333333331</v>
      </c>
      <c r="CC3" s="116" t="s">
        <v>1942</v>
      </c>
      <c r="CD3" s="136">
        <f>1/3</f>
        <v>0.33333333333333331</v>
      </c>
      <c r="CE3" s="116" t="s">
        <v>1947</v>
      </c>
      <c r="CF3" s="148">
        <f>1/3</f>
        <v>0.33333333333333331</v>
      </c>
      <c r="CG3" s="152" t="s">
        <v>1950</v>
      </c>
      <c r="CH3" s="116" t="s">
        <v>1955</v>
      </c>
      <c r="CI3" s="148">
        <f>1/3</f>
        <v>0.33333333333333331</v>
      </c>
      <c r="CJ3" s="152" t="s">
        <v>1961</v>
      </c>
      <c r="CK3" s="116" t="s">
        <v>2172</v>
      </c>
      <c r="CL3" s="127">
        <f>1/3</f>
        <v>0.33333333333333331</v>
      </c>
      <c r="CM3" s="116" t="s">
        <v>2174</v>
      </c>
      <c r="CN3" s="127">
        <f>1/3</f>
        <v>0.33333333333333331</v>
      </c>
      <c r="CO3" s="116" t="s">
        <v>1974</v>
      </c>
      <c r="CP3" s="127">
        <v>0.5</v>
      </c>
      <c r="CQ3" s="116" t="s">
        <v>1980</v>
      </c>
      <c r="CR3" s="127">
        <f>1/3</f>
        <v>0.33333333333333331</v>
      </c>
      <c r="CS3" s="116" t="s">
        <v>1999</v>
      </c>
      <c r="CT3" s="127">
        <f>1/3</f>
        <v>0.33333333333333331</v>
      </c>
      <c r="CU3" s="116" t="s">
        <v>2007</v>
      </c>
      <c r="CV3" s="136">
        <v>0.5</v>
      </c>
      <c r="CW3" s="58" t="s">
        <v>63</v>
      </c>
      <c r="CY3" s="49" t="s">
        <v>102</v>
      </c>
      <c r="CZ3" s="49" t="s">
        <v>1447</v>
      </c>
      <c r="DA3" s="2" t="s">
        <v>1170</v>
      </c>
      <c r="DB3" s="2" t="s">
        <v>1202</v>
      </c>
      <c r="DC3" s="2">
        <v>2016</v>
      </c>
      <c r="DD3" s="2" t="s">
        <v>1255</v>
      </c>
      <c r="DE3" s="2" t="s">
        <v>1259</v>
      </c>
      <c r="DG3" s="13" t="s">
        <v>1160</v>
      </c>
      <c r="DH3" s="2" t="s">
        <v>1234</v>
      </c>
      <c r="DI3" s="2" t="s">
        <v>2179</v>
      </c>
      <c r="DJ3" s="2" t="s">
        <v>1210</v>
      </c>
      <c r="DL3" s="2" t="s">
        <v>1367</v>
      </c>
      <c r="DM3" s="2" t="s">
        <v>1370</v>
      </c>
      <c r="DN3" s="2" t="s">
        <v>1419</v>
      </c>
      <c r="DO3" s="2" t="s">
        <v>1393</v>
      </c>
      <c r="DQ3" s="2" t="s">
        <v>1897</v>
      </c>
      <c r="DR3" s="2">
        <v>0</v>
      </c>
      <c r="DS3" s="2" t="e">
        <f>+VLOOKUP('2.2. Requisitos mínimos'!$J$22,Listas!$U$2:AE25,11)</f>
        <v>#N/A</v>
      </c>
      <c r="DT3" s="2">
        <v>1</v>
      </c>
      <c r="DV3" s="2" t="s">
        <v>70</v>
      </c>
      <c r="DW3" s="2" t="s">
        <v>0</v>
      </c>
      <c r="DX3" s="2" t="s">
        <v>76</v>
      </c>
      <c r="DY3" s="2" t="s">
        <v>11</v>
      </c>
      <c r="DZ3" s="2" t="s">
        <v>1152</v>
      </c>
      <c r="EA3" s="2" t="s">
        <v>7</v>
      </c>
      <c r="ED3" s="5" t="s">
        <v>1447</v>
      </c>
    </row>
    <row r="4" spans="1:134" ht="90" thickBot="1" x14ac:dyDescent="0.3">
      <c r="A4" s="49" t="s">
        <v>109</v>
      </c>
      <c r="B4" s="57" t="s">
        <v>1283</v>
      </c>
      <c r="C4" s="58" t="s">
        <v>1302</v>
      </c>
      <c r="F4" s="64" t="s">
        <v>1148</v>
      </c>
      <c r="G4" s="50" t="s">
        <v>2120</v>
      </c>
      <c r="H4" s="72">
        <v>3</v>
      </c>
      <c r="I4" s="61" t="s">
        <v>1312</v>
      </c>
      <c r="J4" s="61">
        <v>2028</v>
      </c>
      <c r="K4" s="50" t="s">
        <v>1328</v>
      </c>
      <c r="M4" s="64" t="s">
        <v>92</v>
      </c>
      <c r="N4" s="49" t="s">
        <v>87</v>
      </c>
      <c r="O4" s="49" t="s">
        <v>93</v>
      </c>
      <c r="P4" s="64" t="s">
        <v>1157</v>
      </c>
      <c r="Q4" s="64" t="s">
        <v>50</v>
      </c>
      <c r="R4" s="64" t="s">
        <v>38</v>
      </c>
      <c r="S4" s="64" t="s">
        <v>2077</v>
      </c>
      <c r="T4" s="64" t="s">
        <v>2048</v>
      </c>
      <c r="U4" s="64" t="s">
        <v>2114</v>
      </c>
      <c r="V4" s="74" t="s">
        <v>1685</v>
      </c>
      <c r="W4" s="74" t="s">
        <v>1716</v>
      </c>
      <c r="X4" s="64" t="s">
        <v>1721</v>
      </c>
      <c r="Y4" s="49" t="s">
        <v>2129</v>
      </c>
      <c r="Z4" s="57" t="s">
        <v>1620</v>
      </c>
      <c r="AA4" s="64" t="s">
        <v>1641</v>
      </c>
      <c r="AB4" s="64" t="s">
        <v>24</v>
      </c>
      <c r="AC4" s="49" t="s">
        <v>1883</v>
      </c>
      <c r="AD4" s="49" t="s">
        <v>1899</v>
      </c>
      <c r="AE4" s="49" t="s">
        <v>1986</v>
      </c>
      <c r="AG4" s="64" t="s">
        <v>1218</v>
      </c>
      <c r="AH4" s="118" t="s">
        <v>2086</v>
      </c>
      <c r="AI4" s="122" t="s">
        <v>1393</v>
      </c>
      <c r="AJ4" s="116" t="s">
        <v>2089</v>
      </c>
      <c r="AK4" s="117" t="s">
        <v>1392</v>
      </c>
      <c r="AL4" s="124" t="s">
        <v>2093</v>
      </c>
      <c r="AM4" s="121" t="s">
        <v>1392</v>
      </c>
      <c r="AN4" s="61" t="s">
        <v>1216</v>
      </c>
      <c r="AO4" s="116" t="s">
        <v>1829</v>
      </c>
      <c r="AP4" s="127">
        <f>+(1/3)*2</f>
        <v>0.66666666666666663</v>
      </c>
      <c r="AQ4" s="116" t="s">
        <v>1823</v>
      </c>
      <c r="AR4" s="127">
        <f>+(1/3)*2</f>
        <v>0.66666666666666663</v>
      </c>
      <c r="AS4" s="116" t="s">
        <v>1832</v>
      </c>
      <c r="AT4" s="127">
        <f>1/3*2</f>
        <v>0.66666666666666663</v>
      </c>
      <c r="AU4" s="116" t="s">
        <v>1835</v>
      </c>
      <c r="AV4" s="136">
        <f>1/3*2</f>
        <v>0.66666666666666663</v>
      </c>
      <c r="AW4" s="116" t="s">
        <v>1676</v>
      </c>
      <c r="AX4" s="127">
        <v>0.5</v>
      </c>
      <c r="AY4" s="116" t="s">
        <v>1672</v>
      </c>
      <c r="AZ4" s="127">
        <f>+(1/3)*2</f>
        <v>0.66666666666666663</v>
      </c>
      <c r="BA4" s="118" t="s">
        <v>1669</v>
      </c>
      <c r="BB4" s="128">
        <v>1</v>
      </c>
      <c r="BC4" s="116" t="s">
        <v>1665</v>
      </c>
      <c r="BD4" s="127">
        <f>+(1/3)*2</f>
        <v>0.66666666666666663</v>
      </c>
      <c r="BE4" s="116" t="s">
        <v>1840</v>
      </c>
      <c r="BF4" s="127">
        <f>+(1/3)*2</f>
        <v>0.66666666666666663</v>
      </c>
      <c r="BG4" s="116" t="s">
        <v>1844</v>
      </c>
      <c r="BH4" s="127">
        <f>+(1/3)*2</f>
        <v>0.66666666666666663</v>
      </c>
      <c r="BI4" s="118" t="s">
        <v>1849</v>
      </c>
      <c r="BJ4" s="128">
        <v>1</v>
      </c>
      <c r="BK4" s="118" t="s">
        <v>1854</v>
      </c>
      <c r="BL4" s="128">
        <v>1</v>
      </c>
      <c r="BM4" s="116" t="s">
        <v>1860</v>
      </c>
      <c r="BN4" s="127">
        <f>+(1/3)*2</f>
        <v>0.66666666666666663</v>
      </c>
      <c r="BO4" s="116" t="s">
        <v>1891</v>
      </c>
      <c r="BP4" s="127">
        <f>+(1/3)*2</f>
        <v>0.66666666666666663</v>
      </c>
      <c r="BQ4" s="118" t="s">
        <v>1897</v>
      </c>
      <c r="BR4" s="128">
        <v>0</v>
      </c>
      <c r="BS4" s="116" t="s">
        <v>1913</v>
      </c>
      <c r="BT4" s="127">
        <f>+(1/3)*2</f>
        <v>0.66666666666666663</v>
      </c>
      <c r="BU4" s="118" t="s">
        <v>1921</v>
      </c>
      <c r="BV4" s="128">
        <v>1</v>
      </c>
      <c r="BW4" s="116" t="s">
        <v>1926</v>
      </c>
      <c r="BX4" s="127">
        <f>+(1/3)*2</f>
        <v>0.66666666666666663</v>
      </c>
      <c r="BY4" s="116" t="s">
        <v>1930</v>
      </c>
      <c r="BZ4" s="127">
        <f>+(1/3)*2</f>
        <v>0.66666666666666663</v>
      </c>
      <c r="CA4" s="116" t="s">
        <v>1937</v>
      </c>
      <c r="CB4" s="127">
        <f>+(1/3)*2</f>
        <v>0.66666666666666663</v>
      </c>
      <c r="CC4" s="116" t="s">
        <v>1943</v>
      </c>
      <c r="CD4" s="136">
        <f>+(1/3)*2</f>
        <v>0.66666666666666663</v>
      </c>
      <c r="CE4" s="116" t="s">
        <v>1948</v>
      </c>
      <c r="CF4" s="148">
        <f>+(1/3)*2</f>
        <v>0.66666666666666663</v>
      </c>
      <c r="CG4" s="152" t="s">
        <v>1952</v>
      </c>
      <c r="CH4" s="116" t="s">
        <v>1956</v>
      </c>
      <c r="CI4" s="148">
        <f>+(1/3)*2</f>
        <v>0.66666666666666663</v>
      </c>
      <c r="CJ4" s="152" t="s">
        <v>1961</v>
      </c>
      <c r="CK4" s="116" t="s">
        <v>2173</v>
      </c>
      <c r="CL4" s="127">
        <f>+(1/3)*2</f>
        <v>0.66666666666666663</v>
      </c>
      <c r="CM4" s="116" t="s">
        <v>2175</v>
      </c>
      <c r="CN4" s="127">
        <f>+(1/3)*2</f>
        <v>0.66666666666666663</v>
      </c>
      <c r="CO4" s="118" t="s">
        <v>1975</v>
      </c>
      <c r="CP4" s="128">
        <v>1</v>
      </c>
      <c r="CQ4" s="116" t="s">
        <v>1981</v>
      </c>
      <c r="CR4" s="127">
        <f>+(1/3)*2</f>
        <v>0.66666666666666663</v>
      </c>
      <c r="CS4" s="116" t="s">
        <v>2000</v>
      </c>
      <c r="CT4" s="127">
        <f>+(1/3)*2</f>
        <v>0.66666666666666663</v>
      </c>
      <c r="CU4" s="118" t="s">
        <v>2008</v>
      </c>
      <c r="CV4" s="137">
        <v>1</v>
      </c>
      <c r="CW4" s="59" t="s">
        <v>1653</v>
      </c>
      <c r="CY4" s="49" t="s">
        <v>109</v>
      </c>
      <c r="CZ4" s="49" t="s">
        <v>1447</v>
      </c>
      <c r="DB4" s="2" t="s">
        <v>1203</v>
      </c>
      <c r="DC4" s="2">
        <v>2017</v>
      </c>
      <c r="DD4" s="2" t="s">
        <v>1256</v>
      </c>
      <c r="DG4" s="13" t="s">
        <v>21</v>
      </c>
      <c r="DH4" s="2" t="s">
        <v>22</v>
      </c>
      <c r="DI4" s="2" t="s">
        <v>1293</v>
      </c>
      <c r="DL4" s="2" t="s">
        <v>1368</v>
      </c>
      <c r="DY4" s="2" t="s">
        <v>10</v>
      </c>
      <c r="EA4" s="2" t="s">
        <v>1157</v>
      </c>
      <c r="ED4" s="5" t="s">
        <v>1447</v>
      </c>
    </row>
    <row r="5" spans="1:134" ht="90" thickBot="1" x14ac:dyDescent="0.3">
      <c r="A5" s="49" t="s">
        <v>171</v>
      </c>
      <c r="B5" s="57" t="s">
        <v>1284</v>
      </c>
      <c r="C5" s="59" t="s">
        <v>1303</v>
      </c>
      <c r="F5" s="49" t="s">
        <v>15</v>
      </c>
      <c r="H5" s="61">
        <v>4</v>
      </c>
      <c r="I5" s="61" t="s">
        <v>1313</v>
      </c>
      <c r="J5" s="58">
        <v>2027</v>
      </c>
      <c r="M5" s="64" t="s">
        <v>94</v>
      </c>
      <c r="N5" s="49" t="s">
        <v>95</v>
      </c>
      <c r="O5" s="49" t="s">
        <v>96</v>
      </c>
      <c r="P5" s="64" t="s">
        <v>1157</v>
      </c>
      <c r="Q5" s="64" t="s">
        <v>1681</v>
      </c>
      <c r="R5" s="64" t="s">
        <v>40</v>
      </c>
      <c r="S5" s="64" t="s">
        <v>2078</v>
      </c>
      <c r="T5" s="64" t="s">
        <v>2110</v>
      </c>
      <c r="U5" s="74" t="s">
        <v>1689</v>
      </c>
      <c r="V5" s="74" t="s">
        <v>1685</v>
      </c>
      <c r="W5" s="74" t="s">
        <v>1688</v>
      </c>
      <c r="X5" s="64" t="s">
        <v>1722</v>
      </c>
      <c r="Y5" s="49" t="s">
        <v>2129</v>
      </c>
      <c r="Z5" s="57" t="s">
        <v>1620</v>
      </c>
      <c r="AA5" s="64" t="s">
        <v>1641</v>
      </c>
      <c r="AB5" s="64" t="s">
        <v>1234</v>
      </c>
      <c r="AC5" s="49" t="s">
        <v>1884</v>
      </c>
      <c r="AD5" s="49" t="s">
        <v>1900</v>
      </c>
      <c r="AE5" s="49" t="s">
        <v>1986</v>
      </c>
      <c r="AG5" s="49" t="s">
        <v>1227</v>
      </c>
      <c r="AJ5" s="118" t="s">
        <v>2090</v>
      </c>
      <c r="AK5" s="119" t="s">
        <v>1393</v>
      </c>
      <c r="AL5" s="124" t="s">
        <v>2094</v>
      </c>
      <c r="AM5" s="121" t="s">
        <v>1393</v>
      </c>
      <c r="AN5" s="61" t="s">
        <v>1210</v>
      </c>
      <c r="AO5" s="118" t="s">
        <v>1820</v>
      </c>
      <c r="AP5" s="128">
        <v>1</v>
      </c>
      <c r="AQ5" s="118" t="s">
        <v>1824</v>
      </c>
      <c r="AR5" s="128">
        <v>1</v>
      </c>
      <c r="AS5" s="118" t="s">
        <v>1831</v>
      </c>
      <c r="AT5" s="128">
        <v>1</v>
      </c>
      <c r="AU5" s="118" t="s">
        <v>1836</v>
      </c>
      <c r="AV5" s="137">
        <v>1</v>
      </c>
      <c r="AW5" s="116" t="s">
        <v>1677</v>
      </c>
      <c r="AX5" s="127">
        <v>1</v>
      </c>
      <c r="AY5" s="118" t="s">
        <v>1673</v>
      </c>
      <c r="AZ5" s="128">
        <v>1</v>
      </c>
      <c r="BC5" s="118" t="s">
        <v>1666</v>
      </c>
      <c r="BD5" s="128">
        <v>1</v>
      </c>
      <c r="BE5" s="118" t="s">
        <v>1841</v>
      </c>
      <c r="BF5" s="128">
        <v>1</v>
      </c>
      <c r="BG5" s="118" t="s">
        <v>1845</v>
      </c>
      <c r="BH5" s="128">
        <v>1</v>
      </c>
      <c r="BM5" s="118" t="s">
        <v>1861</v>
      </c>
      <c r="BN5" s="128">
        <v>1</v>
      </c>
      <c r="BO5" s="118" t="s">
        <v>1892</v>
      </c>
      <c r="BP5" s="128">
        <v>1</v>
      </c>
      <c r="BS5" s="118" t="s">
        <v>1914</v>
      </c>
      <c r="BT5" s="128">
        <v>1</v>
      </c>
      <c r="BW5" s="118" t="s">
        <v>1927</v>
      </c>
      <c r="BX5" s="128">
        <v>1</v>
      </c>
      <c r="BY5" s="118" t="s">
        <v>1931</v>
      </c>
      <c r="BZ5" s="128">
        <v>1</v>
      </c>
      <c r="CA5" s="118" t="s">
        <v>1938</v>
      </c>
      <c r="CB5" s="128">
        <v>1</v>
      </c>
      <c r="CC5" s="118" t="s">
        <v>1944</v>
      </c>
      <c r="CD5" s="137">
        <v>1</v>
      </c>
      <c r="CE5" s="118" t="s">
        <v>1949</v>
      </c>
      <c r="CF5" s="150">
        <v>1</v>
      </c>
      <c r="CG5" s="153" t="s">
        <v>1951</v>
      </c>
      <c r="CH5" s="118" t="s">
        <v>1957</v>
      </c>
      <c r="CI5" s="150">
        <v>1</v>
      </c>
      <c r="CJ5" s="153" t="s">
        <v>1962</v>
      </c>
      <c r="CK5" s="118" t="s">
        <v>1965</v>
      </c>
      <c r="CL5" s="128">
        <v>1</v>
      </c>
      <c r="CM5" s="118" t="s">
        <v>1970</v>
      </c>
      <c r="CN5" s="128">
        <v>1</v>
      </c>
      <c r="CQ5" s="118" t="s">
        <v>1982</v>
      </c>
      <c r="CR5" s="128">
        <v>1</v>
      </c>
      <c r="CS5" s="118" t="s">
        <v>2001</v>
      </c>
      <c r="CT5" s="128">
        <v>1</v>
      </c>
      <c r="CW5" s="59" t="s">
        <v>2218</v>
      </c>
      <c r="CY5" s="49" t="s">
        <v>171</v>
      </c>
      <c r="CZ5" s="49" t="s">
        <v>2187</v>
      </c>
      <c r="DC5" s="2">
        <v>2018</v>
      </c>
      <c r="DD5" s="2" t="s">
        <v>1175</v>
      </c>
      <c r="DG5" s="13" t="s">
        <v>1161</v>
      </c>
      <c r="DH5" s="2" t="s">
        <v>24</v>
      </c>
      <c r="DI5" s="2" t="s">
        <v>1294</v>
      </c>
      <c r="DL5" s="2" t="s">
        <v>2046</v>
      </c>
      <c r="DY5" s="2" t="s">
        <v>12</v>
      </c>
      <c r="ED5" s="5" t="s">
        <v>1446</v>
      </c>
    </row>
    <row r="6" spans="1:134" ht="51.75" thickBot="1" x14ac:dyDescent="0.3">
      <c r="A6" s="49" t="s">
        <v>188</v>
      </c>
      <c r="B6" s="51" t="s">
        <v>1285</v>
      </c>
      <c r="F6" s="50" t="s">
        <v>81</v>
      </c>
      <c r="H6" s="61">
        <v>5</v>
      </c>
      <c r="I6" s="61" t="s">
        <v>1314</v>
      </c>
      <c r="J6" s="58">
        <v>2026</v>
      </c>
      <c r="M6" s="64" t="s">
        <v>97</v>
      </c>
      <c r="N6" s="49" t="s">
        <v>98</v>
      </c>
      <c r="O6" s="49" t="s">
        <v>99</v>
      </c>
      <c r="P6" s="64" t="s">
        <v>98</v>
      </c>
      <c r="Q6" s="64" t="s">
        <v>45</v>
      </c>
      <c r="R6" s="64" t="s">
        <v>35</v>
      </c>
      <c r="S6" s="64" t="s">
        <v>2079</v>
      </c>
      <c r="T6" s="64" t="s">
        <v>1612</v>
      </c>
      <c r="U6" s="74" t="s">
        <v>1690</v>
      </c>
      <c r="V6" s="74" t="s">
        <v>1685</v>
      </c>
      <c r="W6" s="74" t="s">
        <v>1688</v>
      </c>
      <c r="X6" s="64" t="s">
        <v>1723</v>
      </c>
      <c r="Y6" s="49" t="s">
        <v>2129</v>
      </c>
      <c r="Z6" s="57" t="s">
        <v>1620</v>
      </c>
      <c r="AA6" s="64" t="s">
        <v>1641</v>
      </c>
      <c r="AB6" s="64" t="s">
        <v>1234</v>
      </c>
      <c r="AC6" s="49" t="s">
        <v>1884</v>
      </c>
      <c r="AD6" s="49" t="s">
        <v>1900</v>
      </c>
      <c r="AE6" s="49" t="s">
        <v>1987</v>
      </c>
      <c r="AG6" s="49" t="s">
        <v>1228</v>
      </c>
      <c r="AN6" s="58" t="s">
        <v>1217</v>
      </c>
      <c r="AW6" s="118" t="s">
        <v>1678</v>
      </c>
      <c r="AX6" s="128">
        <v>1</v>
      </c>
      <c r="CW6" s="59"/>
      <c r="CY6" s="49" t="s">
        <v>188</v>
      </c>
      <c r="CZ6" s="49" t="s">
        <v>1448</v>
      </c>
      <c r="DC6" s="2">
        <v>2019</v>
      </c>
      <c r="DG6" s="13" t="s">
        <v>1162</v>
      </c>
      <c r="DH6" s="2" t="s">
        <v>25</v>
      </c>
      <c r="DI6" s="2" t="s">
        <v>1295</v>
      </c>
      <c r="DL6" s="2" t="s">
        <v>1369</v>
      </c>
      <c r="DY6" s="2" t="s">
        <v>13</v>
      </c>
      <c r="ED6" s="5" t="s">
        <v>1448</v>
      </c>
    </row>
    <row r="7" spans="1:134" ht="39" thickBot="1" x14ac:dyDescent="0.3">
      <c r="A7" s="49" t="s">
        <v>249</v>
      </c>
      <c r="B7" s="51" t="s">
        <v>1286</v>
      </c>
      <c r="H7" s="61">
        <v>6</v>
      </c>
      <c r="I7" s="61" t="s">
        <v>1315</v>
      </c>
      <c r="J7" s="58">
        <v>2025</v>
      </c>
      <c r="M7" s="64" t="s">
        <v>100</v>
      </c>
      <c r="N7" s="49" t="s">
        <v>101</v>
      </c>
      <c r="O7" s="49" t="s">
        <v>102</v>
      </c>
      <c r="P7" s="64" t="s">
        <v>1157</v>
      </c>
      <c r="Q7" s="64" t="s">
        <v>46</v>
      </c>
      <c r="R7" s="64" t="s">
        <v>42</v>
      </c>
      <c r="S7" s="64" t="s">
        <v>2080</v>
      </c>
      <c r="T7" s="64" t="s">
        <v>1613</v>
      </c>
      <c r="U7" s="74" t="s">
        <v>1715</v>
      </c>
      <c r="V7" s="74" t="s">
        <v>1685</v>
      </c>
      <c r="W7" s="74" t="s">
        <v>1703</v>
      </c>
      <c r="X7" s="64" t="s">
        <v>1619</v>
      </c>
      <c r="Y7" s="49" t="s">
        <v>2129</v>
      </c>
      <c r="Z7" s="57" t="s">
        <v>1620</v>
      </c>
      <c r="AA7" s="64" t="s">
        <v>1641</v>
      </c>
      <c r="AB7" s="64" t="s">
        <v>22</v>
      </c>
      <c r="AC7" s="49" t="s">
        <v>1885</v>
      </c>
      <c r="AD7" s="49" t="s">
        <v>1900</v>
      </c>
      <c r="AE7" s="49" t="s">
        <v>1987</v>
      </c>
      <c r="AG7" s="50" t="s">
        <v>1229</v>
      </c>
      <c r="AN7" s="58" t="s">
        <v>1211</v>
      </c>
      <c r="CY7" s="49" t="s">
        <v>249</v>
      </c>
      <c r="CZ7" s="49" t="s">
        <v>1448</v>
      </c>
      <c r="DC7" s="2">
        <v>2020</v>
      </c>
      <c r="DG7" s="13" t="s">
        <v>1163</v>
      </c>
      <c r="DH7" s="2" t="s">
        <v>27</v>
      </c>
      <c r="DI7" s="2" t="s">
        <v>81</v>
      </c>
      <c r="ED7" s="5" t="s">
        <v>1448</v>
      </c>
    </row>
    <row r="8" spans="1:134" ht="64.5" thickBot="1" x14ac:dyDescent="0.3">
      <c r="A8" s="49" t="s">
        <v>115</v>
      </c>
      <c r="B8" s="51" t="s">
        <v>1287</v>
      </c>
      <c r="H8" s="61">
        <v>7</v>
      </c>
      <c r="I8" s="61" t="s">
        <v>1316</v>
      </c>
      <c r="J8" s="58">
        <v>2024</v>
      </c>
      <c r="M8" s="64" t="s">
        <v>103</v>
      </c>
      <c r="N8" s="49" t="s">
        <v>104</v>
      </c>
      <c r="O8" s="49" t="s">
        <v>105</v>
      </c>
      <c r="P8" s="64" t="s">
        <v>1157</v>
      </c>
      <c r="Q8" s="64" t="s">
        <v>47</v>
      </c>
      <c r="R8" s="64" t="s">
        <v>41</v>
      </c>
      <c r="S8" s="65" t="s">
        <v>2081</v>
      </c>
      <c r="T8" s="65" t="s">
        <v>2110</v>
      </c>
      <c r="U8" s="74" t="s">
        <v>1720</v>
      </c>
      <c r="V8" s="74" t="s">
        <v>1685</v>
      </c>
      <c r="W8" s="74" t="s">
        <v>1703</v>
      </c>
      <c r="X8" s="64" t="s">
        <v>1724</v>
      </c>
      <c r="Y8" s="49" t="s">
        <v>2129</v>
      </c>
      <c r="Z8" s="57" t="s">
        <v>1620</v>
      </c>
      <c r="AA8" s="64" t="s">
        <v>1641</v>
      </c>
      <c r="AB8" s="64" t="s">
        <v>24</v>
      </c>
      <c r="AC8" s="49" t="s">
        <v>1883</v>
      </c>
      <c r="AD8" s="49" t="s">
        <v>1901</v>
      </c>
      <c r="AE8" s="49" t="s">
        <v>2219</v>
      </c>
      <c r="AG8" s="50" t="s">
        <v>2217</v>
      </c>
      <c r="AN8" s="58" t="s">
        <v>2047</v>
      </c>
      <c r="CY8" s="49" t="s">
        <v>115</v>
      </c>
      <c r="CZ8" s="49" t="s">
        <v>1449</v>
      </c>
      <c r="DC8" s="2">
        <v>2021</v>
      </c>
      <c r="DG8" s="13" t="s">
        <v>28</v>
      </c>
      <c r="DH8" s="2" t="s">
        <v>62</v>
      </c>
      <c r="ED8" s="5" t="s">
        <v>1449</v>
      </c>
    </row>
    <row r="9" spans="1:134" ht="39" thickBot="1" x14ac:dyDescent="0.3">
      <c r="A9" s="49" t="s">
        <v>215</v>
      </c>
      <c r="B9" s="51" t="s">
        <v>1288</v>
      </c>
      <c r="H9" s="61">
        <v>8</v>
      </c>
      <c r="I9" s="61" t="s">
        <v>1317</v>
      </c>
      <c r="J9" s="58">
        <v>2023</v>
      </c>
      <c r="M9" s="64" t="s">
        <v>106</v>
      </c>
      <c r="N9" s="49" t="s">
        <v>101</v>
      </c>
      <c r="O9" s="49" t="s">
        <v>102</v>
      </c>
      <c r="P9" s="64" t="s">
        <v>1157</v>
      </c>
      <c r="Q9" s="64" t="s">
        <v>44</v>
      </c>
      <c r="R9" s="50" t="s">
        <v>36</v>
      </c>
      <c r="U9" s="74" t="s">
        <v>1714</v>
      </c>
      <c r="V9" s="74" t="s">
        <v>1685</v>
      </c>
      <c r="W9" s="74" t="s">
        <v>1703</v>
      </c>
      <c r="X9" s="64" t="s">
        <v>2106</v>
      </c>
      <c r="Y9" s="49" t="s">
        <v>2129</v>
      </c>
      <c r="Z9" s="57" t="s">
        <v>1620</v>
      </c>
      <c r="AA9" s="64" t="s">
        <v>1641</v>
      </c>
      <c r="AB9" s="64" t="s">
        <v>25</v>
      </c>
      <c r="AC9" s="49" t="s">
        <v>1885</v>
      </c>
      <c r="AD9" s="49" t="s">
        <v>1900</v>
      </c>
      <c r="AE9" s="49" t="s">
        <v>1987</v>
      </c>
      <c r="AN9" s="58" t="s">
        <v>1213</v>
      </c>
      <c r="CY9" s="49" t="s">
        <v>215</v>
      </c>
      <c r="CZ9" s="49" t="s">
        <v>2188</v>
      </c>
      <c r="DC9" s="2">
        <v>2022</v>
      </c>
      <c r="DG9" s="13" t="s">
        <v>29</v>
      </c>
      <c r="DH9" s="2" t="s">
        <v>30</v>
      </c>
      <c r="ED9" s="5" t="s">
        <v>1450</v>
      </c>
    </row>
    <row r="10" spans="1:134" ht="38.25" x14ac:dyDescent="0.25">
      <c r="A10" s="49" t="s">
        <v>242</v>
      </c>
      <c r="B10" s="51" t="s">
        <v>2101</v>
      </c>
      <c r="H10" s="61">
        <v>9</v>
      </c>
      <c r="I10" s="61" t="s">
        <v>1308</v>
      </c>
      <c r="J10" s="58">
        <v>2022</v>
      </c>
      <c r="M10" s="64" t="s">
        <v>107</v>
      </c>
      <c r="N10" s="49" t="s">
        <v>108</v>
      </c>
      <c r="O10" s="49" t="s">
        <v>109</v>
      </c>
      <c r="P10" s="64" t="s">
        <v>1157</v>
      </c>
      <c r="Q10" s="49" t="s">
        <v>49</v>
      </c>
      <c r="R10" s="5"/>
      <c r="U10" s="74" t="s">
        <v>1711</v>
      </c>
      <c r="V10" s="74" t="s">
        <v>1685</v>
      </c>
      <c r="W10" s="74" t="s">
        <v>1703</v>
      </c>
      <c r="X10" s="64" t="s">
        <v>2178</v>
      </c>
      <c r="Y10" s="49" t="s">
        <v>2129</v>
      </c>
      <c r="Z10" s="57" t="s">
        <v>1620</v>
      </c>
      <c r="AA10" s="64" t="s">
        <v>1641</v>
      </c>
      <c r="AB10" s="64" t="s">
        <v>1726</v>
      </c>
      <c r="AC10" s="49" t="s">
        <v>1885</v>
      </c>
      <c r="AD10" s="49" t="s">
        <v>1902</v>
      </c>
      <c r="AE10" s="49" t="s">
        <v>1988</v>
      </c>
      <c r="AN10" s="58" t="s">
        <v>1212</v>
      </c>
      <c r="CY10" s="49" t="s">
        <v>242</v>
      </c>
      <c r="CZ10" s="49" t="s">
        <v>1449</v>
      </c>
      <c r="DC10" s="2">
        <v>2023</v>
      </c>
      <c r="DG10" s="13" t="s">
        <v>1164</v>
      </c>
      <c r="DH10" s="2" t="s">
        <v>1206</v>
      </c>
      <c r="ED10" s="5" t="s">
        <v>1449</v>
      </c>
    </row>
    <row r="11" spans="1:134" ht="38.25" x14ac:dyDescent="0.25">
      <c r="A11" s="49" t="s">
        <v>99</v>
      </c>
      <c r="B11" s="51" t="s">
        <v>5</v>
      </c>
      <c r="H11" s="61">
        <v>10</v>
      </c>
      <c r="I11" s="61" t="s">
        <v>1318</v>
      </c>
      <c r="J11" s="58">
        <v>2021</v>
      </c>
      <c r="M11" s="64" t="s">
        <v>110</v>
      </c>
      <c r="N11" s="49" t="s">
        <v>111</v>
      </c>
      <c r="O11" s="49" t="s">
        <v>112</v>
      </c>
      <c r="P11" s="64" t="s">
        <v>1157</v>
      </c>
      <c r="Q11" s="49" t="s">
        <v>1680</v>
      </c>
      <c r="R11" s="5"/>
      <c r="U11" s="74" t="s">
        <v>1704</v>
      </c>
      <c r="V11" s="74" t="s">
        <v>1685</v>
      </c>
      <c r="W11" s="74" t="s">
        <v>1703</v>
      </c>
      <c r="X11" s="64" t="s">
        <v>2178</v>
      </c>
      <c r="Y11" s="49" t="s">
        <v>2129</v>
      </c>
      <c r="Z11" s="57" t="s">
        <v>1620</v>
      </c>
      <c r="AA11" s="64" t="s">
        <v>1641</v>
      </c>
      <c r="AB11" s="64" t="s">
        <v>1726</v>
      </c>
      <c r="AC11" s="49" t="s">
        <v>1885</v>
      </c>
      <c r="AD11" s="49" t="s">
        <v>1902</v>
      </c>
      <c r="AE11" s="49" t="s">
        <v>1988</v>
      </c>
      <c r="AN11" s="58" t="s">
        <v>1215</v>
      </c>
      <c r="CY11" s="49" t="s">
        <v>99</v>
      </c>
      <c r="CZ11" s="49" t="s">
        <v>1451</v>
      </c>
      <c r="DC11" s="2">
        <v>2024</v>
      </c>
      <c r="DG11" s="13" t="s">
        <v>31</v>
      </c>
      <c r="DH11" s="2" t="s">
        <v>32</v>
      </c>
      <c r="ED11" s="5" t="s">
        <v>1451</v>
      </c>
    </row>
    <row r="12" spans="1:134" ht="38.25" x14ac:dyDescent="0.25">
      <c r="A12" s="49" t="s">
        <v>785</v>
      </c>
      <c r="B12" s="51" t="s">
        <v>79</v>
      </c>
      <c r="H12" s="61">
        <v>11</v>
      </c>
      <c r="I12" s="61" t="s">
        <v>1307</v>
      </c>
      <c r="J12" s="58">
        <v>2020</v>
      </c>
      <c r="M12" s="64" t="s">
        <v>113</v>
      </c>
      <c r="N12" s="49" t="s">
        <v>114</v>
      </c>
      <c r="O12" s="49" t="s">
        <v>115</v>
      </c>
      <c r="P12" s="64" t="s">
        <v>1157</v>
      </c>
      <c r="Q12" s="49" t="s">
        <v>1682</v>
      </c>
      <c r="U12" s="74" t="s">
        <v>1710</v>
      </c>
      <c r="V12" s="74" t="s">
        <v>1685</v>
      </c>
      <c r="W12" s="74" t="s">
        <v>1709</v>
      </c>
      <c r="X12" s="64" t="s">
        <v>1617</v>
      </c>
      <c r="Y12" s="49" t="s">
        <v>2129</v>
      </c>
      <c r="Z12" s="57" t="s">
        <v>1620</v>
      </c>
      <c r="AA12" s="64" t="s">
        <v>1641</v>
      </c>
      <c r="AB12" s="64" t="s">
        <v>30</v>
      </c>
      <c r="AC12" s="49" t="s">
        <v>1885</v>
      </c>
      <c r="AD12" s="49" t="s">
        <v>1903</v>
      </c>
      <c r="AE12" s="49" t="s">
        <v>1989</v>
      </c>
      <c r="AN12" s="58" t="s">
        <v>1218</v>
      </c>
      <c r="CY12" s="49" t="s">
        <v>785</v>
      </c>
      <c r="CZ12" s="49" t="s">
        <v>1452</v>
      </c>
      <c r="DC12" s="2">
        <v>2025</v>
      </c>
      <c r="DG12" s="13" t="s">
        <v>33</v>
      </c>
      <c r="DH12" s="2" t="s">
        <v>1207</v>
      </c>
      <c r="ED12" s="5" t="s">
        <v>1452</v>
      </c>
    </row>
    <row r="13" spans="1:134" ht="39" thickBot="1" x14ac:dyDescent="0.3">
      <c r="A13" s="49" t="s">
        <v>153</v>
      </c>
      <c r="B13" s="51" t="s">
        <v>80</v>
      </c>
      <c r="H13" s="61">
        <v>12</v>
      </c>
      <c r="I13" s="62" t="s">
        <v>1319</v>
      </c>
      <c r="J13" s="58">
        <v>2019</v>
      </c>
      <c r="M13" s="64" t="s">
        <v>116</v>
      </c>
      <c r="N13" s="49" t="s">
        <v>117</v>
      </c>
      <c r="O13" s="49" t="s">
        <v>118</v>
      </c>
      <c r="P13" s="64" t="s">
        <v>1157</v>
      </c>
      <c r="Q13" s="49" t="s">
        <v>1683</v>
      </c>
      <c r="U13" s="64" t="s">
        <v>1693</v>
      </c>
      <c r="V13" s="74" t="s">
        <v>1686</v>
      </c>
      <c r="W13" s="74" t="s">
        <v>1691</v>
      </c>
      <c r="X13" s="64" t="s">
        <v>1725</v>
      </c>
      <c r="Y13" s="49" t="s">
        <v>2129</v>
      </c>
      <c r="Z13" s="57" t="s">
        <v>1620</v>
      </c>
      <c r="AA13" s="64" t="s">
        <v>1641</v>
      </c>
      <c r="AB13" s="64" t="s">
        <v>1727</v>
      </c>
      <c r="AC13" s="49" t="s">
        <v>1884</v>
      </c>
      <c r="AD13" s="49" t="s">
        <v>1904</v>
      </c>
      <c r="AE13" s="49" t="s">
        <v>1990</v>
      </c>
      <c r="AN13" s="59" t="s">
        <v>26</v>
      </c>
      <c r="CY13" s="49" t="s">
        <v>153</v>
      </c>
      <c r="CZ13" s="49" t="s">
        <v>2187</v>
      </c>
      <c r="DC13" s="2">
        <v>2026</v>
      </c>
      <c r="DG13" s="13" t="s">
        <v>1165</v>
      </c>
      <c r="DH13" s="2" t="s">
        <v>1208</v>
      </c>
      <c r="ED13" s="5" t="s">
        <v>1446</v>
      </c>
    </row>
    <row r="14" spans="1:134" ht="51" x14ac:dyDescent="0.25">
      <c r="A14" s="49" t="s">
        <v>96</v>
      </c>
      <c r="B14" s="51" t="s">
        <v>1289</v>
      </c>
      <c r="H14" s="58">
        <v>13</v>
      </c>
      <c r="J14" s="58">
        <v>2018</v>
      </c>
      <c r="M14" s="64" t="s">
        <v>119</v>
      </c>
      <c r="N14" s="49" t="s">
        <v>120</v>
      </c>
      <c r="O14" s="49" t="s">
        <v>121</v>
      </c>
      <c r="P14" s="64" t="s">
        <v>1157</v>
      </c>
      <c r="Q14" s="49" t="s">
        <v>1684</v>
      </c>
      <c r="U14" s="64" t="s">
        <v>1692</v>
      </c>
      <c r="V14" s="64" t="s">
        <v>1686</v>
      </c>
      <c r="W14" s="64" t="s">
        <v>1691</v>
      </c>
      <c r="X14" s="64" t="s">
        <v>2123</v>
      </c>
      <c r="Y14" s="49" t="s">
        <v>2129</v>
      </c>
      <c r="Z14" s="57" t="s">
        <v>1620</v>
      </c>
      <c r="AA14" s="64" t="s">
        <v>1641</v>
      </c>
      <c r="AB14" s="64" t="s">
        <v>1727</v>
      </c>
      <c r="AC14" s="49" t="s">
        <v>1884</v>
      </c>
      <c r="AD14" s="49" t="s">
        <v>1905</v>
      </c>
      <c r="AE14" s="49" t="s">
        <v>1987</v>
      </c>
      <c r="CY14" s="49" t="s">
        <v>96</v>
      </c>
      <c r="CZ14" s="49" t="s">
        <v>2189</v>
      </c>
      <c r="DC14" s="2">
        <v>2027</v>
      </c>
      <c r="DG14" s="13" t="s">
        <v>1166</v>
      </c>
      <c r="DH14" s="2" t="s">
        <v>1209</v>
      </c>
      <c r="ED14" s="5" t="s">
        <v>1453</v>
      </c>
    </row>
    <row r="15" spans="1:134" ht="39" thickBot="1" x14ac:dyDescent="0.3">
      <c r="A15" s="49" t="s">
        <v>88</v>
      </c>
      <c r="B15" s="52" t="s">
        <v>81</v>
      </c>
      <c r="H15" s="58">
        <v>14</v>
      </c>
      <c r="J15" s="58">
        <v>2017</v>
      </c>
      <c r="M15" s="64" t="s">
        <v>122</v>
      </c>
      <c r="N15" s="49" t="s">
        <v>111</v>
      </c>
      <c r="O15" s="49" t="s">
        <v>112</v>
      </c>
      <c r="P15" s="64" t="s">
        <v>1433</v>
      </c>
      <c r="Q15" s="49" t="s">
        <v>1616</v>
      </c>
      <c r="U15" s="64" t="s">
        <v>1702</v>
      </c>
      <c r="V15" s="74" t="s">
        <v>1686</v>
      </c>
      <c r="W15" s="74" t="s">
        <v>1694</v>
      </c>
      <c r="X15" s="64" t="s">
        <v>2123</v>
      </c>
      <c r="Y15" s="49" t="s">
        <v>2129</v>
      </c>
      <c r="Z15" s="57" t="s">
        <v>1620</v>
      </c>
      <c r="AA15" s="64" t="s">
        <v>1641</v>
      </c>
      <c r="AB15" s="64" t="s">
        <v>32</v>
      </c>
      <c r="AC15" s="49" t="s">
        <v>1884</v>
      </c>
      <c r="AD15" s="49" t="s">
        <v>1906</v>
      </c>
      <c r="AE15" s="49" t="s">
        <v>1991</v>
      </c>
      <c r="CY15" s="49" t="s">
        <v>88</v>
      </c>
      <c r="CZ15" s="49" t="s">
        <v>2187</v>
      </c>
      <c r="DC15" s="2">
        <v>2028</v>
      </c>
      <c r="DG15" s="13" t="s">
        <v>1167</v>
      </c>
      <c r="DH15" s="2" t="s">
        <v>1209</v>
      </c>
      <c r="ED15" s="5" t="s">
        <v>1446</v>
      </c>
    </row>
    <row r="16" spans="1:134" ht="38.25" x14ac:dyDescent="0.25">
      <c r="A16" s="49" t="s">
        <v>137</v>
      </c>
      <c r="H16" s="58">
        <v>15</v>
      </c>
      <c r="J16" s="58">
        <v>2016</v>
      </c>
      <c r="M16" s="64" t="s">
        <v>123</v>
      </c>
      <c r="N16" s="49" t="s">
        <v>101</v>
      </c>
      <c r="O16" s="49" t="s">
        <v>102</v>
      </c>
      <c r="P16" s="64" t="s">
        <v>1157</v>
      </c>
      <c r="Q16" s="49" t="s">
        <v>43</v>
      </c>
      <c r="U16" s="64" t="s">
        <v>1700</v>
      </c>
      <c r="V16" s="74" t="s">
        <v>1686</v>
      </c>
      <c r="W16" s="74" t="s">
        <v>1694</v>
      </c>
      <c r="X16" s="64" t="s">
        <v>2123</v>
      </c>
      <c r="Y16" s="49" t="s">
        <v>2129</v>
      </c>
      <c r="Z16" s="57" t="s">
        <v>1620</v>
      </c>
      <c r="AA16" s="64" t="s">
        <v>1641</v>
      </c>
      <c r="AB16" s="64" t="s">
        <v>32</v>
      </c>
      <c r="AC16" s="49" t="s">
        <v>1884</v>
      </c>
      <c r="AD16" s="49" t="s">
        <v>1906</v>
      </c>
      <c r="AE16" s="49" t="s">
        <v>1991</v>
      </c>
      <c r="CY16" s="49" t="s">
        <v>137</v>
      </c>
      <c r="CZ16" s="49" t="s">
        <v>1448</v>
      </c>
      <c r="DC16" s="2">
        <v>2029</v>
      </c>
      <c r="DG16" s="13" t="s">
        <v>1168</v>
      </c>
      <c r="DH16" s="2" t="s">
        <v>1235</v>
      </c>
      <c r="ED16" s="5" t="s">
        <v>1448</v>
      </c>
    </row>
    <row r="17" spans="1:134" ht="39" thickBot="1" x14ac:dyDescent="0.3">
      <c r="A17" s="49" t="s">
        <v>127</v>
      </c>
      <c r="H17" s="58">
        <v>16</v>
      </c>
      <c r="J17" s="58">
        <v>2015</v>
      </c>
      <c r="M17" s="64" t="s">
        <v>1460</v>
      </c>
      <c r="N17" s="49" t="s">
        <v>108</v>
      </c>
      <c r="O17" s="49" t="s">
        <v>109</v>
      </c>
      <c r="P17" s="64" t="s">
        <v>1157</v>
      </c>
      <c r="Q17" s="50" t="s">
        <v>1679</v>
      </c>
      <c r="U17" s="64" t="s">
        <v>1701</v>
      </c>
      <c r="V17" s="74" t="s">
        <v>1686</v>
      </c>
      <c r="W17" s="74" t="s">
        <v>1694</v>
      </c>
      <c r="X17" s="64" t="s">
        <v>2123</v>
      </c>
      <c r="Y17" s="49" t="s">
        <v>2129</v>
      </c>
      <c r="Z17" s="57" t="s">
        <v>1620</v>
      </c>
      <c r="AA17" s="64" t="s">
        <v>1641</v>
      </c>
      <c r="AB17" s="64" t="s">
        <v>32</v>
      </c>
      <c r="AC17" s="49" t="s">
        <v>1884</v>
      </c>
      <c r="AD17" s="49" t="s">
        <v>1906</v>
      </c>
      <c r="AE17" s="49" t="s">
        <v>1991</v>
      </c>
      <c r="CY17" s="49" t="s">
        <v>127</v>
      </c>
      <c r="CZ17" s="49" t="s">
        <v>2188</v>
      </c>
      <c r="DC17" s="2">
        <v>2030</v>
      </c>
      <c r="ED17" s="5" t="s">
        <v>1450</v>
      </c>
    </row>
    <row r="18" spans="1:134" ht="38.25" x14ac:dyDescent="0.25">
      <c r="A18" s="49" t="s">
        <v>174</v>
      </c>
      <c r="H18" s="58">
        <v>17</v>
      </c>
      <c r="J18" s="58">
        <v>2014</v>
      </c>
      <c r="M18" s="64" t="s">
        <v>1456</v>
      </c>
      <c r="N18" s="49" t="s">
        <v>124</v>
      </c>
      <c r="O18" s="49" t="s">
        <v>125</v>
      </c>
      <c r="P18" s="49" t="s">
        <v>1157</v>
      </c>
      <c r="U18" s="64" t="s">
        <v>1695</v>
      </c>
      <c r="V18" s="74" t="s">
        <v>1686</v>
      </c>
      <c r="W18" s="74" t="s">
        <v>1694</v>
      </c>
      <c r="X18" s="64" t="s">
        <v>2123</v>
      </c>
      <c r="Y18" s="49" t="s">
        <v>2129</v>
      </c>
      <c r="Z18" s="57" t="s">
        <v>1620</v>
      </c>
      <c r="AA18" s="64" t="s">
        <v>1641</v>
      </c>
      <c r="AB18" s="64" t="s">
        <v>32</v>
      </c>
      <c r="AC18" s="49" t="s">
        <v>1884</v>
      </c>
      <c r="AD18" s="49" t="s">
        <v>1906</v>
      </c>
      <c r="AE18" s="49" t="s">
        <v>1991</v>
      </c>
      <c r="CY18" s="49" t="s">
        <v>174</v>
      </c>
      <c r="CZ18" s="49" t="s">
        <v>1447</v>
      </c>
      <c r="ED18" s="5" t="s">
        <v>1447</v>
      </c>
    </row>
    <row r="19" spans="1:134" ht="38.25" x14ac:dyDescent="0.25">
      <c r="A19" s="49" t="s">
        <v>118</v>
      </c>
      <c r="H19" s="58">
        <v>18</v>
      </c>
      <c r="J19" s="58">
        <v>2013</v>
      </c>
      <c r="M19" s="64" t="s">
        <v>1458</v>
      </c>
      <c r="N19" s="49" t="s">
        <v>126</v>
      </c>
      <c r="O19" s="49" t="s">
        <v>127</v>
      </c>
      <c r="P19" s="49" t="s">
        <v>1445</v>
      </c>
      <c r="U19" s="74" t="s">
        <v>1698</v>
      </c>
      <c r="V19" s="74" t="s">
        <v>1686</v>
      </c>
      <c r="W19" s="74" t="s">
        <v>1694</v>
      </c>
      <c r="X19" s="64" t="s">
        <v>2123</v>
      </c>
      <c r="Y19" s="49" t="s">
        <v>2129</v>
      </c>
      <c r="Z19" s="57" t="s">
        <v>1620</v>
      </c>
      <c r="AA19" s="64" t="s">
        <v>1641</v>
      </c>
      <c r="AB19" s="64" t="s">
        <v>32</v>
      </c>
      <c r="AC19" s="49" t="s">
        <v>1884</v>
      </c>
      <c r="AD19" s="49" t="s">
        <v>1906</v>
      </c>
      <c r="AE19" s="49" t="s">
        <v>1991</v>
      </c>
      <c r="CY19" s="49" t="s">
        <v>118</v>
      </c>
      <c r="CZ19" s="49" t="s">
        <v>2187</v>
      </c>
      <c r="ED19" s="5" t="s">
        <v>1446</v>
      </c>
    </row>
    <row r="20" spans="1:134" ht="38.25" x14ac:dyDescent="0.25">
      <c r="A20" s="49" t="s">
        <v>112</v>
      </c>
      <c r="H20" s="58">
        <v>19</v>
      </c>
      <c r="J20" s="58">
        <v>2012</v>
      </c>
      <c r="M20" s="64" t="s">
        <v>1459</v>
      </c>
      <c r="N20" s="49" t="s">
        <v>128</v>
      </c>
      <c r="O20" s="49" t="s">
        <v>129</v>
      </c>
      <c r="P20" s="49" t="s">
        <v>1157</v>
      </c>
      <c r="U20" s="64" t="s">
        <v>1699</v>
      </c>
      <c r="V20" s="74" t="s">
        <v>1686</v>
      </c>
      <c r="W20" s="74" t="s">
        <v>1694</v>
      </c>
      <c r="X20" s="64" t="s">
        <v>2123</v>
      </c>
      <c r="Y20" s="49" t="s">
        <v>2129</v>
      </c>
      <c r="Z20" s="57" t="s">
        <v>1620</v>
      </c>
      <c r="AA20" s="64" t="s">
        <v>1641</v>
      </c>
      <c r="AB20" s="64" t="s">
        <v>32</v>
      </c>
      <c r="AC20" s="49" t="s">
        <v>1884</v>
      </c>
      <c r="AD20" s="49" t="s">
        <v>1906</v>
      </c>
      <c r="AE20" s="49" t="s">
        <v>1991</v>
      </c>
      <c r="CY20" s="49" t="s">
        <v>112</v>
      </c>
      <c r="CZ20" s="49" t="s">
        <v>1448</v>
      </c>
      <c r="ED20" s="5" t="s">
        <v>1448</v>
      </c>
    </row>
    <row r="21" spans="1:134" ht="38.25" x14ac:dyDescent="0.25">
      <c r="A21" s="49" t="s">
        <v>144</v>
      </c>
      <c r="H21" s="58">
        <v>20</v>
      </c>
      <c r="J21" s="58">
        <v>2011</v>
      </c>
      <c r="M21" s="64" t="s">
        <v>1457</v>
      </c>
      <c r="N21" s="49" t="s">
        <v>114</v>
      </c>
      <c r="O21" s="49" t="s">
        <v>115</v>
      </c>
      <c r="P21" s="49" t="s">
        <v>1157</v>
      </c>
      <c r="U21" s="74" t="s">
        <v>1697</v>
      </c>
      <c r="V21" s="74" t="s">
        <v>1686</v>
      </c>
      <c r="W21" s="74" t="s">
        <v>1696</v>
      </c>
      <c r="X21" s="64" t="s">
        <v>2123</v>
      </c>
      <c r="Y21" s="49" t="s">
        <v>2129</v>
      </c>
      <c r="Z21" s="57" t="s">
        <v>1620</v>
      </c>
      <c r="AA21" s="64" t="s">
        <v>1641</v>
      </c>
      <c r="AB21" s="64" t="s">
        <v>1207</v>
      </c>
      <c r="AC21" s="49" t="s">
        <v>1884</v>
      </c>
      <c r="AD21" s="49" t="s">
        <v>1907</v>
      </c>
      <c r="AE21" s="49" t="s">
        <v>1992</v>
      </c>
      <c r="CY21" s="49" t="s">
        <v>144</v>
      </c>
      <c r="CZ21" s="49" t="s">
        <v>1447</v>
      </c>
      <c r="ED21" s="5" t="s">
        <v>1447</v>
      </c>
    </row>
    <row r="22" spans="1:134" ht="38.25" x14ac:dyDescent="0.25">
      <c r="A22" s="49" t="s">
        <v>129</v>
      </c>
      <c r="H22" s="58">
        <v>21</v>
      </c>
      <c r="J22" s="58">
        <v>2010</v>
      </c>
      <c r="M22" s="64" t="s">
        <v>130</v>
      </c>
      <c r="N22" s="49" t="s">
        <v>131</v>
      </c>
      <c r="O22" s="49" t="s">
        <v>132</v>
      </c>
      <c r="P22" s="49" t="s">
        <v>1157</v>
      </c>
      <c r="U22" s="74" t="s">
        <v>1719</v>
      </c>
      <c r="V22" s="74" t="s">
        <v>1686</v>
      </c>
      <c r="W22" s="74" t="s">
        <v>1718</v>
      </c>
      <c r="X22" s="64" t="s">
        <v>2123</v>
      </c>
      <c r="Y22" s="49" t="s">
        <v>2129</v>
      </c>
      <c r="Z22" s="57" t="s">
        <v>1620</v>
      </c>
      <c r="AA22" s="64" t="s">
        <v>1641</v>
      </c>
      <c r="AB22" s="64" t="s">
        <v>1208</v>
      </c>
      <c r="AC22" s="49" t="s">
        <v>1884</v>
      </c>
      <c r="AD22" s="49" t="s">
        <v>1908</v>
      </c>
      <c r="AE22" s="49" t="s">
        <v>1993</v>
      </c>
      <c r="CY22" s="49" t="s">
        <v>129</v>
      </c>
      <c r="CZ22" s="49" t="s">
        <v>1448</v>
      </c>
      <c r="ED22" s="5" t="s">
        <v>1448</v>
      </c>
    </row>
    <row r="23" spans="1:134" ht="38.25" x14ac:dyDescent="0.25">
      <c r="A23" s="49" t="s">
        <v>460</v>
      </c>
      <c r="H23" s="58">
        <v>22</v>
      </c>
      <c r="J23" s="58">
        <v>2009</v>
      </c>
      <c r="M23" s="64" t="s">
        <v>133</v>
      </c>
      <c r="N23" s="49" t="s">
        <v>124</v>
      </c>
      <c r="O23" s="49" t="s">
        <v>125</v>
      </c>
      <c r="P23" s="49" t="s">
        <v>1157</v>
      </c>
      <c r="U23" s="74" t="s">
        <v>1713</v>
      </c>
      <c r="V23" s="74" t="s">
        <v>1686</v>
      </c>
      <c r="W23" s="74" t="s">
        <v>1712</v>
      </c>
      <c r="X23" s="64" t="s">
        <v>2123</v>
      </c>
      <c r="Y23" s="49" t="s">
        <v>2129</v>
      </c>
      <c r="Z23" s="57" t="s">
        <v>1620</v>
      </c>
      <c r="AA23" s="64" t="s">
        <v>1641</v>
      </c>
      <c r="AB23" s="64" t="s">
        <v>1235</v>
      </c>
      <c r="AC23" s="49" t="s">
        <v>1886</v>
      </c>
      <c r="AD23" s="49" t="s">
        <v>1908</v>
      </c>
      <c r="AE23" s="49" t="s">
        <v>1994</v>
      </c>
      <c r="CY23" s="49" t="s">
        <v>460</v>
      </c>
      <c r="CZ23" s="49" t="s">
        <v>1447</v>
      </c>
      <c r="ED23" s="5" t="s">
        <v>1447</v>
      </c>
    </row>
    <row r="24" spans="1:134" ht="63.75" x14ac:dyDescent="0.25">
      <c r="A24" s="49" t="s">
        <v>264</v>
      </c>
      <c r="H24" s="58">
        <v>23</v>
      </c>
      <c r="J24" s="58">
        <v>2008</v>
      </c>
      <c r="M24" s="64" t="s">
        <v>134</v>
      </c>
      <c r="N24" s="49" t="s">
        <v>87</v>
      </c>
      <c r="O24" s="49" t="s">
        <v>88</v>
      </c>
      <c r="P24" s="49" t="s">
        <v>1157</v>
      </c>
      <c r="U24" s="74" t="s">
        <v>1708</v>
      </c>
      <c r="V24" s="74" t="s">
        <v>1687</v>
      </c>
      <c r="W24" s="74" t="s">
        <v>1706</v>
      </c>
      <c r="X24" s="64" t="s">
        <v>2124</v>
      </c>
      <c r="Y24" s="49" t="s">
        <v>2129</v>
      </c>
      <c r="Z24" s="57" t="s">
        <v>1620</v>
      </c>
      <c r="AA24" s="64" t="s">
        <v>1641</v>
      </c>
      <c r="AB24" s="64" t="s">
        <v>1209</v>
      </c>
      <c r="AC24" s="49" t="s">
        <v>1884</v>
      </c>
      <c r="AD24" s="49" t="s">
        <v>1908</v>
      </c>
      <c r="AE24" s="49" t="s">
        <v>1995</v>
      </c>
      <c r="CY24" s="49" t="s">
        <v>264</v>
      </c>
      <c r="CZ24" s="49" t="s">
        <v>1448</v>
      </c>
      <c r="ED24" s="5" t="s">
        <v>1448</v>
      </c>
    </row>
    <row r="25" spans="1:134" ht="64.5" thickBot="1" x14ac:dyDescent="0.3">
      <c r="A25" s="49" t="s">
        <v>125</v>
      </c>
      <c r="H25" s="58">
        <v>24</v>
      </c>
      <c r="J25" s="58">
        <v>2007</v>
      </c>
      <c r="M25" s="64" t="s">
        <v>135</v>
      </c>
      <c r="N25" s="49" t="s">
        <v>136</v>
      </c>
      <c r="O25" s="49" t="s">
        <v>137</v>
      </c>
      <c r="P25" s="49" t="s">
        <v>1157</v>
      </c>
      <c r="U25" s="75" t="s">
        <v>1707</v>
      </c>
      <c r="V25" s="75" t="s">
        <v>1687</v>
      </c>
      <c r="W25" s="75" t="s">
        <v>1705</v>
      </c>
      <c r="X25" s="65" t="s">
        <v>2124</v>
      </c>
      <c r="Y25" s="50" t="s">
        <v>2129</v>
      </c>
      <c r="Z25" s="78" t="s">
        <v>1620</v>
      </c>
      <c r="AA25" s="65" t="s">
        <v>1641</v>
      </c>
      <c r="AB25" s="65" t="s">
        <v>1209</v>
      </c>
      <c r="AC25" s="50" t="s">
        <v>1884</v>
      </c>
      <c r="AD25" s="50" t="s">
        <v>1908</v>
      </c>
      <c r="AE25" s="50" t="s">
        <v>1995</v>
      </c>
      <c r="CY25" s="49" t="s">
        <v>125</v>
      </c>
      <c r="CZ25" s="49" t="s">
        <v>1451</v>
      </c>
      <c r="ED25" s="5" t="s">
        <v>1451</v>
      </c>
    </row>
    <row r="26" spans="1:134" ht="38.25" x14ac:dyDescent="0.25">
      <c r="A26" s="49" t="s">
        <v>91</v>
      </c>
      <c r="H26" s="58">
        <v>25</v>
      </c>
      <c r="J26" s="58">
        <v>2006</v>
      </c>
      <c r="M26" s="64" t="s">
        <v>138</v>
      </c>
      <c r="N26" s="49" t="s">
        <v>101</v>
      </c>
      <c r="O26" s="49" t="s">
        <v>102</v>
      </c>
      <c r="P26" s="49" t="s">
        <v>1445</v>
      </c>
      <c r="CY26" s="49" t="s">
        <v>91</v>
      </c>
      <c r="CZ26" s="49" t="s">
        <v>1449</v>
      </c>
      <c r="ED26" s="5" t="s">
        <v>1449</v>
      </c>
    </row>
    <row r="27" spans="1:134" x14ac:dyDescent="0.25">
      <c r="A27" s="49" t="s">
        <v>121</v>
      </c>
      <c r="H27" s="58">
        <v>26</v>
      </c>
      <c r="J27" s="58">
        <v>2005</v>
      </c>
      <c r="M27" s="64" t="s">
        <v>139</v>
      </c>
      <c r="N27" s="49" t="s">
        <v>140</v>
      </c>
      <c r="O27" s="49" t="s">
        <v>141</v>
      </c>
      <c r="P27" s="49" t="s">
        <v>1157</v>
      </c>
      <c r="CY27" s="49" t="s">
        <v>121</v>
      </c>
      <c r="CZ27" s="49" t="s">
        <v>2189</v>
      </c>
      <c r="ED27" s="5" t="s">
        <v>1453</v>
      </c>
    </row>
    <row r="28" spans="1:134" ht="25.5" x14ac:dyDescent="0.25">
      <c r="A28" s="49" t="s">
        <v>93</v>
      </c>
      <c r="H28" s="58">
        <v>27</v>
      </c>
      <c r="J28" s="58">
        <v>2004</v>
      </c>
      <c r="M28" s="64" t="s">
        <v>142</v>
      </c>
      <c r="N28" s="49" t="s">
        <v>143</v>
      </c>
      <c r="O28" s="49" t="s">
        <v>144</v>
      </c>
      <c r="P28" s="49" t="s">
        <v>1157</v>
      </c>
      <c r="CY28" s="49" t="s">
        <v>93</v>
      </c>
      <c r="CZ28" s="49" t="s">
        <v>2187</v>
      </c>
      <c r="ED28" s="5" t="s">
        <v>1446</v>
      </c>
    </row>
    <row r="29" spans="1:134" x14ac:dyDescent="0.25">
      <c r="A29" s="49" t="s">
        <v>147</v>
      </c>
      <c r="H29" s="58">
        <v>28</v>
      </c>
      <c r="J29" s="58">
        <v>2003</v>
      </c>
      <c r="M29" s="64" t="s">
        <v>145</v>
      </c>
      <c r="N29" s="49" t="s">
        <v>146</v>
      </c>
      <c r="O29" s="49" t="s">
        <v>147</v>
      </c>
      <c r="P29" s="49" t="s">
        <v>1157</v>
      </c>
      <c r="CY29" s="49" t="s">
        <v>147</v>
      </c>
      <c r="CZ29" s="49" t="s">
        <v>1447</v>
      </c>
      <c r="ED29" s="5" t="s">
        <v>1447</v>
      </c>
    </row>
    <row r="30" spans="1:134" x14ac:dyDescent="0.25">
      <c r="A30" s="49" t="s">
        <v>204</v>
      </c>
      <c r="H30" s="58">
        <v>29</v>
      </c>
      <c r="J30" s="58">
        <v>2002</v>
      </c>
      <c r="M30" s="64" t="s">
        <v>148</v>
      </c>
      <c r="N30" s="49" t="s">
        <v>101</v>
      </c>
      <c r="O30" s="49" t="s">
        <v>102</v>
      </c>
      <c r="P30" s="49" t="s">
        <v>1157</v>
      </c>
      <c r="CY30" s="49" t="s">
        <v>204</v>
      </c>
      <c r="CZ30" s="49" t="s">
        <v>1448</v>
      </c>
      <c r="ED30" s="5" t="s">
        <v>1448</v>
      </c>
    </row>
    <row r="31" spans="1:134" x14ac:dyDescent="0.25">
      <c r="A31" s="49" t="s">
        <v>141</v>
      </c>
      <c r="H31" s="58">
        <v>30</v>
      </c>
      <c r="J31" s="58">
        <v>2001</v>
      </c>
      <c r="M31" s="64" t="s">
        <v>149</v>
      </c>
      <c r="N31" s="49" t="s">
        <v>98</v>
      </c>
      <c r="O31" s="49" t="s">
        <v>99</v>
      </c>
      <c r="P31" s="49" t="s">
        <v>1157</v>
      </c>
      <c r="CY31" s="49" t="s">
        <v>141</v>
      </c>
      <c r="CZ31" s="49" t="s">
        <v>1451</v>
      </c>
      <c r="ED31" s="5" t="s">
        <v>1451</v>
      </c>
    </row>
    <row r="32" spans="1:134" ht="26.25" thickBot="1" x14ac:dyDescent="0.3">
      <c r="A32" s="49" t="s">
        <v>190</v>
      </c>
      <c r="H32" s="59">
        <v>31</v>
      </c>
      <c r="J32" s="58">
        <v>2000</v>
      </c>
      <c r="M32" s="64" t="s">
        <v>150</v>
      </c>
      <c r="N32" s="49" t="s">
        <v>104</v>
      </c>
      <c r="O32" s="49" t="s">
        <v>105</v>
      </c>
      <c r="P32" s="49" t="s">
        <v>1157</v>
      </c>
      <c r="CY32" s="49" t="s">
        <v>190</v>
      </c>
      <c r="CZ32" s="49" t="s">
        <v>2187</v>
      </c>
      <c r="ED32" s="5" t="s">
        <v>1446</v>
      </c>
    </row>
    <row r="33" spans="1:134" x14ac:dyDescent="0.25">
      <c r="A33" s="49" t="s">
        <v>105</v>
      </c>
      <c r="J33" s="58">
        <v>1999</v>
      </c>
      <c r="M33" s="64" t="s">
        <v>151</v>
      </c>
      <c r="N33" s="49" t="s">
        <v>146</v>
      </c>
      <c r="O33" s="49" t="s">
        <v>147</v>
      </c>
      <c r="P33" s="49" t="s">
        <v>1157</v>
      </c>
      <c r="CY33" s="49" t="s">
        <v>105</v>
      </c>
      <c r="CZ33" s="49" t="s">
        <v>1448</v>
      </c>
      <c r="ED33" s="5" t="s">
        <v>1448</v>
      </c>
    </row>
    <row r="34" spans="1:134" x14ac:dyDescent="0.25">
      <c r="A34" s="49" t="s">
        <v>132</v>
      </c>
      <c r="J34" s="58">
        <v>1998</v>
      </c>
      <c r="M34" s="64" t="s">
        <v>152</v>
      </c>
      <c r="N34" s="49" t="s">
        <v>87</v>
      </c>
      <c r="O34" s="49" t="s">
        <v>153</v>
      </c>
      <c r="P34" s="49" t="s">
        <v>1157</v>
      </c>
      <c r="CY34" s="49" t="s">
        <v>132</v>
      </c>
      <c r="CZ34" s="49" t="s">
        <v>1451</v>
      </c>
      <c r="ED34" s="5" t="s">
        <v>1451</v>
      </c>
    </row>
    <row r="35" spans="1:134" ht="25.5" x14ac:dyDescent="0.25">
      <c r="A35" s="49" t="s">
        <v>198</v>
      </c>
      <c r="J35" s="58">
        <v>1997</v>
      </c>
      <c r="M35" s="64" t="s">
        <v>154</v>
      </c>
      <c r="N35" s="49" t="s">
        <v>87</v>
      </c>
      <c r="O35" s="49" t="s">
        <v>153</v>
      </c>
      <c r="P35" s="49" t="s">
        <v>1437</v>
      </c>
      <c r="CY35" s="49" t="s">
        <v>198</v>
      </c>
      <c r="CZ35" s="49" t="s">
        <v>1448</v>
      </c>
      <c r="ED35" s="5" t="s">
        <v>1448</v>
      </c>
    </row>
    <row r="36" spans="1:134" x14ac:dyDescent="0.25">
      <c r="A36" s="49" t="s">
        <v>935</v>
      </c>
      <c r="J36" s="58">
        <v>1996</v>
      </c>
      <c r="M36" s="64" t="s">
        <v>155</v>
      </c>
      <c r="N36" s="49" t="s">
        <v>146</v>
      </c>
      <c r="O36" s="49" t="s">
        <v>147</v>
      </c>
      <c r="P36" s="49" t="s">
        <v>1157</v>
      </c>
      <c r="CY36" s="49" t="s">
        <v>935</v>
      </c>
      <c r="CZ36" s="49" t="s">
        <v>1448</v>
      </c>
      <c r="ED36" s="5" t="s">
        <v>1448</v>
      </c>
    </row>
    <row r="37" spans="1:134" x14ac:dyDescent="0.25">
      <c r="A37" s="49" t="s">
        <v>273</v>
      </c>
      <c r="J37" s="58">
        <v>1995</v>
      </c>
      <c r="M37" s="64" t="s">
        <v>156</v>
      </c>
      <c r="N37" s="49" t="s">
        <v>108</v>
      </c>
      <c r="O37" s="49" t="s">
        <v>109</v>
      </c>
      <c r="P37" s="49" t="s">
        <v>1157</v>
      </c>
      <c r="CY37" s="49" t="s">
        <v>273</v>
      </c>
      <c r="CZ37" s="49" t="s">
        <v>1451</v>
      </c>
      <c r="ED37" s="5" t="s">
        <v>1451</v>
      </c>
    </row>
    <row r="38" spans="1:134" ht="25.5" x14ac:dyDescent="0.25">
      <c r="A38" s="49" t="s">
        <v>218</v>
      </c>
      <c r="J38" s="58">
        <v>1994</v>
      </c>
      <c r="M38" s="64" t="s">
        <v>157</v>
      </c>
      <c r="N38" s="49" t="s">
        <v>124</v>
      </c>
      <c r="O38" s="49" t="s">
        <v>125</v>
      </c>
      <c r="P38" s="49" t="s">
        <v>1157</v>
      </c>
      <c r="CY38" s="49" t="s">
        <v>218</v>
      </c>
      <c r="CZ38" s="49" t="s">
        <v>1448</v>
      </c>
      <c r="ED38" s="5" t="s">
        <v>1448</v>
      </c>
    </row>
    <row r="39" spans="1:134" x14ac:dyDescent="0.25">
      <c r="A39" s="49" t="s">
        <v>247</v>
      </c>
      <c r="J39" s="58">
        <v>1993</v>
      </c>
      <c r="M39" s="64" t="s">
        <v>158</v>
      </c>
      <c r="N39" s="49" t="s">
        <v>131</v>
      </c>
      <c r="O39" s="49" t="s">
        <v>132</v>
      </c>
      <c r="P39" s="49" t="s">
        <v>1157</v>
      </c>
      <c r="CY39" s="49" t="s">
        <v>247</v>
      </c>
      <c r="CZ39" s="49" t="s">
        <v>1451</v>
      </c>
      <c r="ED39" s="5" t="s">
        <v>1451</v>
      </c>
    </row>
    <row r="40" spans="1:134" x14ac:dyDescent="0.25">
      <c r="A40" s="49" t="s">
        <v>298</v>
      </c>
      <c r="J40" s="58">
        <v>1992</v>
      </c>
      <c r="M40" s="64" t="s">
        <v>159</v>
      </c>
      <c r="N40" s="49" t="s">
        <v>87</v>
      </c>
      <c r="O40" s="49" t="s">
        <v>153</v>
      </c>
      <c r="P40" s="49" t="s">
        <v>1157</v>
      </c>
      <c r="CY40" s="49" t="s">
        <v>298</v>
      </c>
      <c r="CZ40" s="49" t="s">
        <v>1448</v>
      </c>
      <c r="ED40" s="5" t="s">
        <v>1448</v>
      </c>
    </row>
    <row r="41" spans="1:134" ht="13.5" thickBot="1" x14ac:dyDescent="0.3">
      <c r="A41" s="50" t="s">
        <v>237</v>
      </c>
      <c r="J41" s="58">
        <v>1991</v>
      </c>
      <c r="M41" s="64" t="s">
        <v>160</v>
      </c>
      <c r="N41" s="49" t="s">
        <v>87</v>
      </c>
      <c r="O41" s="49" t="s">
        <v>153</v>
      </c>
      <c r="P41" s="49" t="s">
        <v>1157</v>
      </c>
      <c r="CY41" s="50" t="s">
        <v>237</v>
      </c>
      <c r="CZ41" s="50" t="s">
        <v>1447</v>
      </c>
      <c r="ED41" s="5" t="s">
        <v>1447</v>
      </c>
    </row>
    <row r="42" spans="1:134" x14ac:dyDescent="0.25">
      <c r="J42" s="58">
        <v>1990</v>
      </c>
      <c r="M42" s="64" t="s">
        <v>161</v>
      </c>
      <c r="N42" s="49" t="s">
        <v>87</v>
      </c>
      <c r="O42" s="49" t="s">
        <v>153</v>
      </c>
      <c r="P42" s="49" t="s">
        <v>1157</v>
      </c>
    </row>
    <row r="43" spans="1:134" x14ac:dyDescent="0.25">
      <c r="J43" s="58">
        <v>1989</v>
      </c>
      <c r="M43" s="64" t="s">
        <v>162</v>
      </c>
      <c r="N43" s="49" t="s">
        <v>108</v>
      </c>
      <c r="O43" s="49" t="s">
        <v>109</v>
      </c>
      <c r="P43" s="49" t="s">
        <v>1157</v>
      </c>
    </row>
    <row r="44" spans="1:134" ht="25.5" x14ac:dyDescent="0.25">
      <c r="J44" s="58">
        <v>1988</v>
      </c>
      <c r="M44" s="64" t="s">
        <v>163</v>
      </c>
      <c r="N44" s="49" t="s">
        <v>87</v>
      </c>
      <c r="O44" s="49" t="s">
        <v>153</v>
      </c>
      <c r="P44" s="49" t="s">
        <v>1437</v>
      </c>
    </row>
    <row r="45" spans="1:134" x14ac:dyDescent="0.25">
      <c r="J45" s="58">
        <v>1987</v>
      </c>
      <c r="M45" s="64" t="s">
        <v>164</v>
      </c>
      <c r="N45" s="49" t="s">
        <v>117</v>
      </c>
      <c r="O45" s="49" t="s">
        <v>118</v>
      </c>
      <c r="P45" s="49" t="s">
        <v>1157</v>
      </c>
    </row>
    <row r="46" spans="1:134" x14ac:dyDescent="0.25">
      <c r="J46" s="58">
        <v>1986</v>
      </c>
      <c r="M46" s="64" t="s">
        <v>165</v>
      </c>
      <c r="N46" s="49" t="s">
        <v>131</v>
      </c>
      <c r="O46" s="49" t="s">
        <v>132</v>
      </c>
      <c r="P46" s="49" t="s">
        <v>1157</v>
      </c>
    </row>
    <row r="47" spans="1:134" x14ac:dyDescent="0.25">
      <c r="J47" s="58">
        <v>1985</v>
      </c>
      <c r="M47" s="64" t="s">
        <v>166</v>
      </c>
      <c r="N47" s="49" t="s">
        <v>87</v>
      </c>
      <c r="O47" s="49" t="s">
        <v>153</v>
      </c>
      <c r="P47" s="49" t="s">
        <v>1157</v>
      </c>
    </row>
    <row r="48" spans="1:134" x14ac:dyDescent="0.25">
      <c r="J48" s="58">
        <v>1984</v>
      </c>
      <c r="M48" s="64" t="s">
        <v>167</v>
      </c>
      <c r="N48" s="49" t="s">
        <v>146</v>
      </c>
      <c r="O48" s="49" t="s">
        <v>147</v>
      </c>
      <c r="P48" s="49" t="s">
        <v>1157</v>
      </c>
    </row>
    <row r="49" spans="10:16" x14ac:dyDescent="0.25">
      <c r="J49" s="58">
        <v>1983</v>
      </c>
      <c r="M49" s="64" t="s">
        <v>168</v>
      </c>
      <c r="N49" s="49" t="s">
        <v>87</v>
      </c>
      <c r="O49" s="49" t="s">
        <v>93</v>
      </c>
      <c r="P49" s="49" t="s">
        <v>1439</v>
      </c>
    </row>
    <row r="50" spans="10:16" x14ac:dyDescent="0.25">
      <c r="J50" s="58">
        <v>1982</v>
      </c>
      <c r="M50" s="64" t="s">
        <v>169</v>
      </c>
      <c r="N50" s="49" t="s">
        <v>170</v>
      </c>
      <c r="O50" s="49" t="s">
        <v>171</v>
      </c>
      <c r="P50" s="49" t="s">
        <v>1157</v>
      </c>
    </row>
    <row r="51" spans="10:16" x14ac:dyDescent="0.25">
      <c r="J51" s="58">
        <v>1981</v>
      </c>
      <c r="M51" s="64" t="s">
        <v>172</v>
      </c>
      <c r="N51" s="49" t="s">
        <v>108</v>
      </c>
      <c r="O51" s="49" t="s">
        <v>109</v>
      </c>
      <c r="P51" s="49" t="s">
        <v>1157</v>
      </c>
    </row>
    <row r="52" spans="10:16" x14ac:dyDescent="0.25">
      <c r="J52" s="58">
        <v>1980</v>
      </c>
      <c r="M52" s="64" t="s">
        <v>173</v>
      </c>
      <c r="N52" s="49" t="s">
        <v>143</v>
      </c>
      <c r="O52" s="49" t="s">
        <v>174</v>
      </c>
      <c r="P52" s="49" t="s">
        <v>1157</v>
      </c>
    </row>
    <row r="53" spans="10:16" ht="25.5" x14ac:dyDescent="0.25">
      <c r="J53" s="58">
        <v>1979</v>
      </c>
      <c r="M53" s="64" t="s">
        <v>175</v>
      </c>
      <c r="N53" s="49" t="s">
        <v>136</v>
      </c>
      <c r="O53" s="49" t="s">
        <v>137</v>
      </c>
      <c r="P53" s="49" t="s">
        <v>1433</v>
      </c>
    </row>
    <row r="54" spans="10:16" x14ac:dyDescent="0.25">
      <c r="J54" s="58">
        <v>1978</v>
      </c>
      <c r="M54" s="64" t="s">
        <v>176</v>
      </c>
      <c r="N54" s="49" t="s">
        <v>117</v>
      </c>
      <c r="O54" s="49" t="s">
        <v>118</v>
      </c>
      <c r="P54" s="49" t="s">
        <v>1157</v>
      </c>
    </row>
    <row r="55" spans="10:16" x14ac:dyDescent="0.25">
      <c r="J55" s="58">
        <v>1977</v>
      </c>
      <c r="M55" s="64" t="s">
        <v>177</v>
      </c>
      <c r="N55" s="49" t="s">
        <v>114</v>
      </c>
      <c r="O55" s="49" t="s">
        <v>115</v>
      </c>
      <c r="P55" s="49" t="s">
        <v>1157</v>
      </c>
    </row>
    <row r="56" spans="10:16" x14ac:dyDescent="0.25">
      <c r="J56" s="58">
        <v>1976</v>
      </c>
      <c r="M56" s="64" t="s">
        <v>178</v>
      </c>
      <c r="N56" s="49" t="s">
        <v>178</v>
      </c>
      <c r="O56" s="49" t="s">
        <v>121</v>
      </c>
      <c r="P56" s="49" t="s">
        <v>1157</v>
      </c>
    </row>
    <row r="57" spans="10:16" x14ac:dyDescent="0.25">
      <c r="J57" s="58">
        <v>1975</v>
      </c>
      <c r="M57" s="64" t="s">
        <v>179</v>
      </c>
      <c r="N57" s="49" t="s">
        <v>178</v>
      </c>
      <c r="O57" s="49" t="s">
        <v>121</v>
      </c>
      <c r="P57" s="49" t="s">
        <v>178</v>
      </c>
    </row>
    <row r="58" spans="10:16" x14ac:dyDescent="0.25">
      <c r="J58" s="58">
        <v>1974</v>
      </c>
      <c r="M58" s="64" t="s">
        <v>180</v>
      </c>
      <c r="N58" s="49" t="s">
        <v>108</v>
      </c>
      <c r="O58" s="49" t="s">
        <v>109</v>
      </c>
      <c r="P58" s="49" t="s">
        <v>1157</v>
      </c>
    </row>
    <row r="59" spans="10:16" x14ac:dyDescent="0.25">
      <c r="J59" s="58">
        <v>1973</v>
      </c>
      <c r="M59" s="64" t="s">
        <v>181</v>
      </c>
      <c r="N59" s="49" t="s">
        <v>124</v>
      </c>
      <c r="O59" s="49" t="s">
        <v>125</v>
      </c>
      <c r="P59" s="49" t="s">
        <v>1157</v>
      </c>
    </row>
    <row r="60" spans="10:16" x14ac:dyDescent="0.25">
      <c r="J60" s="58">
        <v>1972</v>
      </c>
      <c r="M60" s="64" t="s">
        <v>182</v>
      </c>
      <c r="N60" s="49" t="s">
        <v>90</v>
      </c>
      <c r="O60" s="49" t="s">
        <v>91</v>
      </c>
      <c r="P60" s="49" t="s">
        <v>1157</v>
      </c>
    </row>
    <row r="61" spans="10:16" x14ac:dyDescent="0.25">
      <c r="J61" s="58">
        <v>1971</v>
      </c>
      <c r="M61" s="64" t="s">
        <v>183</v>
      </c>
      <c r="N61" s="49" t="s">
        <v>87</v>
      </c>
      <c r="O61" s="49" t="s">
        <v>93</v>
      </c>
      <c r="P61" s="49" t="s">
        <v>1157</v>
      </c>
    </row>
    <row r="62" spans="10:16" x14ac:dyDescent="0.25">
      <c r="J62" s="58">
        <v>1970</v>
      </c>
      <c r="M62" s="64" t="s">
        <v>184</v>
      </c>
      <c r="N62" s="49" t="s">
        <v>143</v>
      </c>
      <c r="O62" s="49" t="s">
        <v>174</v>
      </c>
      <c r="P62" s="49" t="s">
        <v>1157</v>
      </c>
    </row>
    <row r="63" spans="10:16" x14ac:dyDescent="0.25">
      <c r="J63" s="58">
        <v>1969</v>
      </c>
      <c r="M63" s="64" t="s">
        <v>185</v>
      </c>
      <c r="N63" s="49" t="s">
        <v>104</v>
      </c>
      <c r="O63" s="49" t="s">
        <v>105</v>
      </c>
      <c r="P63" s="49" t="s">
        <v>1436</v>
      </c>
    </row>
    <row r="64" spans="10:16" x14ac:dyDescent="0.25">
      <c r="J64" s="58">
        <v>1968</v>
      </c>
      <c r="M64" s="64" t="s">
        <v>1461</v>
      </c>
      <c r="N64" s="49" t="s">
        <v>87</v>
      </c>
      <c r="O64" s="49" t="s">
        <v>88</v>
      </c>
      <c r="P64" s="49" t="s">
        <v>1157</v>
      </c>
    </row>
    <row r="65" spans="10:16" ht="25.5" x14ac:dyDescent="0.25">
      <c r="J65" s="58">
        <v>1967</v>
      </c>
      <c r="M65" s="64" t="s">
        <v>1462</v>
      </c>
      <c r="N65" s="49" t="s">
        <v>140</v>
      </c>
      <c r="O65" s="49" t="s">
        <v>141</v>
      </c>
      <c r="P65" s="49" t="s">
        <v>1442</v>
      </c>
    </row>
    <row r="66" spans="10:16" x14ac:dyDescent="0.25">
      <c r="J66" s="58">
        <v>1966</v>
      </c>
      <c r="M66" s="64" t="s">
        <v>1463</v>
      </c>
      <c r="N66" s="49" t="s">
        <v>131</v>
      </c>
      <c r="O66" s="49" t="s">
        <v>132</v>
      </c>
      <c r="P66" s="49" t="s">
        <v>1157</v>
      </c>
    </row>
    <row r="67" spans="10:16" x14ac:dyDescent="0.25">
      <c r="J67" s="58">
        <v>1965</v>
      </c>
      <c r="M67" s="64" t="s">
        <v>186</v>
      </c>
      <c r="N67" s="49" t="s">
        <v>136</v>
      </c>
      <c r="O67" s="49" t="s">
        <v>137</v>
      </c>
      <c r="P67" s="49" t="s">
        <v>1157</v>
      </c>
    </row>
    <row r="68" spans="10:16" x14ac:dyDescent="0.25">
      <c r="J68" s="58">
        <v>1964</v>
      </c>
      <c r="M68" s="64" t="s">
        <v>187</v>
      </c>
      <c r="N68" s="49" t="s">
        <v>104</v>
      </c>
      <c r="O68" s="49" t="s">
        <v>188</v>
      </c>
      <c r="P68" s="49" t="s">
        <v>1157</v>
      </c>
    </row>
    <row r="69" spans="10:16" x14ac:dyDescent="0.25">
      <c r="J69" s="58">
        <v>1963</v>
      </c>
      <c r="M69" s="64" t="s">
        <v>1464</v>
      </c>
      <c r="N69" s="49" t="s">
        <v>87</v>
      </c>
      <c r="O69" s="49" t="s">
        <v>153</v>
      </c>
      <c r="P69" s="49" t="s">
        <v>1157</v>
      </c>
    </row>
    <row r="70" spans="10:16" x14ac:dyDescent="0.25">
      <c r="J70" s="58">
        <v>1962</v>
      </c>
      <c r="M70" s="64" t="s">
        <v>1465</v>
      </c>
      <c r="N70" s="49" t="s">
        <v>189</v>
      </c>
      <c r="O70" s="49" t="s">
        <v>190</v>
      </c>
      <c r="P70" s="49" t="s">
        <v>1157</v>
      </c>
    </row>
    <row r="71" spans="10:16" x14ac:dyDescent="0.25">
      <c r="J71" s="58">
        <v>1961</v>
      </c>
      <c r="M71" s="64" t="s">
        <v>191</v>
      </c>
      <c r="N71" s="49" t="s">
        <v>146</v>
      </c>
      <c r="O71" s="49" t="s">
        <v>147</v>
      </c>
      <c r="P71" s="49" t="s">
        <v>1157</v>
      </c>
    </row>
    <row r="72" spans="10:16" x14ac:dyDescent="0.25">
      <c r="J72" s="58">
        <v>1960</v>
      </c>
      <c r="M72" s="64" t="s">
        <v>192</v>
      </c>
      <c r="N72" s="49" t="s">
        <v>104</v>
      </c>
      <c r="O72" s="49" t="s">
        <v>188</v>
      </c>
      <c r="P72" s="49" t="s">
        <v>1157</v>
      </c>
    </row>
    <row r="73" spans="10:16" x14ac:dyDescent="0.25">
      <c r="J73" s="58">
        <v>1959</v>
      </c>
      <c r="M73" s="64" t="s">
        <v>193</v>
      </c>
      <c r="N73" s="49" t="s">
        <v>111</v>
      </c>
      <c r="O73" s="49" t="s">
        <v>112</v>
      </c>
      <c r="P73" s="49" t="s">
        <v>1157</v>
      </c>
    </row>
    <row r="74" spans="10:16" x14ac:dyDescent="0.25">
      <c r="J74" s="58">
        <v>1958</v>
      </c>
      <c r="M74" s="64" t="s">
        <v>194</v>
      </c>
      <c r="N74" s="49" t="s">
        <v>146</v>
      </c>
      <c r="O74" s="49" t="s">
        <v>147</v>
      </c>
      <c r="P74" s="49" t="s">
        <v>1443</v>
      </c>
    </row>
    <row r="75" spans="10:16" x14ac:dyDescent="0.25">
      <c r="J75" s="58">
        <v>1957</v>
      </c>
      <c r="M75" s="64" t="s">
        <v>195</v>
      </c>
      <c r="N75" s="49" t="s">
        <v>98</v>
      </c>
      <c r="O75" s="49" t="s">
        <v>99</v>
      </c>
      <c r="P75" s="49" t="s">
        <v>1157</v>
      </c>
    </row>
    <row r="76" spans="10:16" x14ac:dyDescent="0.25">
      <c r="J76" s="58">
        <v>1956</v>
      </c>
      <c r="M76" s="64" t="s">
        <v>196</v>
      </c>
      <c r="N76" s="49" t="s">
        <v>197</v>
      </c>
      <c r="O76" s="49" t="s">
        <v>198</v>
      </c>
      <c r="P76" s="49" t="s">
        <v>1157</v>
      </c>
    </row>
    <row r="77" spans="10:16" x14ac:dyDescent="0.25">
      <c r="J77" s="58">
        <v>1955</v>
      </c>
      <c r="M77" s="64" t="s">
        <v>199</v>
      </c>
      <c r="N77" s="49" t="s">
        <v>98</v>
      </c>
      <c r="O77" s="49" t="s">
        <v>99</v>
      </c>
      <c r="P77" s="49" t="s">
        <v>1157</v>
      </c>
    </row>
    <row r="78" spans="10:16" x14ac:dyDescent="0.25">
      <c r="J78" s="58">
        <v>1954</v>
      </c>
      <c r="M78" s="64" t="s">
        <v>200</v>
      </c>
      <c r="N78" s="49" t="s">
        <v>98</v>
      </c>
      <c r="O78" s="49" t="s">
        <v>99</v>
      </c>
      <c r="P78" s="49" t="s">
        <v>1157</v>
      </c>
    </row>
    <row r="79" spans="10:16" x14ac:dyDescent="0.25">
      <c r="J79" s="58">
        <v>1953</v>
      </c>
      <c r="M79" s="64" t="s">
        <v>201</v>
      </c>
      <c r="N79" s="49" t="s">
        <v>98</v>
      </c>
      <c r="O79" s="49" t="s">
        <v>99</v>
      </c>
      <c r="P79" s="49" t="s">
        <v>1157</v>
      </c>
    </row>
    <row r="80" spans="10:16" ht="25.5" x14ac:dyDescent="0.25">
      <c r="J80" s="58">
        <v>1952</v>
      </c>
      <c r="M80" s="64" t="s">
        <v>1467</v>
      </c>
      <c r="N80" s="49" t="s">
        <v>140</v>
      </c>
      <c r="O80" s="49" t="s">
        <v>141</v>
      </c>
      <c r="P80" s="49" t="s">
        <v>1442</v>
      </c>
    </row>
    <row r="81" spans="8:16" x14ac:dyDescent="0.25">
      <c r="J81" s="58">
        <v>1951</v>
      </c>
      <c r="M81" s="64" t="s">
        <v>1466</v>
      </c>
      <c r="N81" s="49" t="s">
        <v>170</v>
      </c>
      <c r="O81" s="49" t="s">
        <v>171</v>
      </c>
      <c r="P81" s="49" t="s">
        <v>1157</v>
      </c>
    </row>
    <row r="82" spans="8:16" x14ac:dyDescent="0.25">
      <c r="J82" s="58">
        <v>1950</v>
      </c>
      <c r="M82" s="64" t="s">
        <v>202</v>
      </c>
      <c r="N82" s="49" t="s">
        <v>203</v>
      </c>
      <c r="O82" s="49" t="s">
        <v>204</v>
      </c>
      <c r="P82" s="49" t="s">
        <v>1157</v>
      </c>
    </row>
    <row r="83" spans="8:16" x14ac:dyDescent="0.25">
      <c r="J83" s="58">
        <v>1949</v>
      </c>
      <c r="M83" s="64" t="s">
        <v>205</v>
      </c>
      <c r="N83" s="49" t="s">
        <v>101</v>
      </c>
      <c r="O83" s="49" t="s">
        <v>102</v>
      </c>
      <c r="P83" s="49" t="s">
        <v>1157</v>
      </c>
    </row>
    <row r="84" spans="8:16" ht="25.5" x14ac:dyDescent="0.25">
      <c r="H84" s="11"/>
      <c r="J84" s="58">
        <v>1948</v>
      </c>
      <c r="M84" s="64" t="s">
        <v>206</v>
      </c>
      <c r="N84" s="49" t="s">
        <v>124</v>
      </c>
      <c r="O84" s="49" t="s">
        <v>125</v>
      </c>
      <c r="P84" s="49" t="s">
        <v>1441</v>
      </c>
    </row>
    <row r="85" spans="8:16" x14ac:dyDescent="0.25">
      <c r="J85" s="58">
        <v>1947</v>
      </c>
      <c r="M85" s="64" t="s">
        <v>1469</v>
      </c>
      <c r="N85" s="49" t="s">
        <v>87</v>
      </c>
      <c r="O85" s="49" t="s">
        <v>153</v>
      </c>
      <c r="P85" s="49" t="s">
        <v>1157</v>
      </c>
    </row>
    <row r="86" spans="8:16" x14ac:dyDescent="0.25">
      <c r="J86" s="58">
        <v>1946</v>
      </c>
      <c r="M86" s="64" t="s">
        <v>1470</v>
      </c>
      <c r="N86" s="49" t="s">
        <v>87</v>
      </c>
      <c r="O86" s="49" t="s">
        <v>207</v>
      </c>
      <c r="P86" s="49" t="s">
        <v>1157</v>
      </c>
    </row>
    <row r="87" spans="8:16" x14ac:dyDescent="0.25">
      <c r="J87" s="58">
        <v>1945</v>
      </c>
      <c r="M87" s="64" t="s">
        <v>1468</v>
      </c>
      <c r="N87" s="49" t="s">
        <v>114</v>
      </c>
      <c r="O87" s="49" t="s">
        <v>115</v>
      </c>
      <c r="P87" s="49" t="s">
        <v>1157</v>
      </c>
    </row>
    <row r="88" spans="8:16" x14ac:dyDescent="0.25">
      <c r="J88" s="58">
        <v>1944</v>
      </c>
      <c r="M88" s="64" t="s">
        <v>208</v>
      </c>
      <c r="N88" s="49" t="s">
        <v>114</v>
      </c>
      <c r="O88" s="49" t="s">
        <v>115</v>
      </c>
      <c r="P88" s="49" t="s">
        <v>1157</v>
      </c>
    </row>
    <row r="89" spans="8:16" x14ac:dyDescent="0.25">
      <c r="J89" s="58">
        <v>1943</v>
      </c>
      <c r="M89" s="64" t="s">
        <v>209</v>
      </c>
      <c r="N89" s="49" t="s">
        <v>95</v>
      </c>
      <c r="O89" s="49" t="s">
        <v>96</v>
      </c>
      <c r="P89" s="49" t="s">
        <v>1157</v>
      </c>
    </row>
    <row r="90" spans="8:16" x14ac:dyDescent="0.25">
      <c r="J90" s="58">
        <v>1942</v>
      </c>
      <c r="M90" s="64" t="s">
        <v>210</v>
      </c>
      <c r="N90" s="49" t="s">
        <v>114</v>
      </c>
      <c r="O90" s="49" t="s">
        <v>115</v>
      </c>
      <c r="P90" s="49" t="s">
        <v>1157</v>
      </c>
    </row>
    <row r="91" spans="8:16" x14ac:dyDescent="0.25">
      <c r="J91" s="58">
        <v>1941</v>
      </c>
      <c r="M91" s="64" t="s">
        <v>211</v>
      </c>
      <c r="N91" s="49" t="s">
        <v>128</v>
      </c>
      <c r="O91" s="49" t="s">
        <v>129</v>
      </c>
      <c r="P91" s="49" t="s">
        <v>1157</v>
      </c>
    </row>
    <row r="92" spans="8:16" x14ac:dyDescent="0.25">
      <c r="J92" s="58">
        <v>1940</v>
      </c>
      <c r="M92" s="64" t="s">
        <v>212</v>
      </c>
      <c r="N92" s="49" t="s">
        <v>104</v>
      </c>
      <c r="O92" s="49" t="s">
        <v>105</v>
      </c>
      <c r="P92" s="49" t="s">
        <v>1157</v>
      </c>
    </row>
    <row r="93" spans="8:16" x14ac:dyDescent="0.25">
      <c r="J93" s="58">
        <v>1939</v>
      </c>
      <c r="M93" s="64" t="s">
        <v>213</v>
      </c>
      <c r="N93" s="49" t="s">
        <v>214</v>
      </c>
      <c r="O93" s="49" t="s">
        <v>215</v>
      </c>
      <c r="P93" s="49" t="s">
        <v>1157</v>
      </c>
    </row>
    <row r="94" spans="8:16" x14ac:dyDescent="0.25">
      <c r="J94" s="58">
        <v>1938</v>
      </c>
      <c r="M94" s="64" t="s">
        <v>216</v>
      </c>
      <c r="N94" s="49" t="s">
        <v>203</v>
      </c>
      <c r="O94" s="49" t="s">
        <v>204</v>
      </c>
      <c r="P94" s="49" t="s">
        <v>1157</v>
      </c>
    </row>
    <row r="95" spans="8:16" ht="25.5" x14ac:dyDescent="0.25">
      <c r="J95" s="58">
        <v>1937</v>
      </c>
      <c r="M95" s="64" t="s">
        <v>217</v>
      </c>
      <c r="N95" s="49" t="s">
        <v>203</v>
      </c>
      <c r="O95" s="49" t="s">
        <v>218</v>
      </c>
      <c r="P95" s="49" t="s">
        <v>1157</v>
      </c>
    </row>
    <row r="96" spans="8:16" ht="25.5" x14ac:dyDescent="0.25">
      <c r="J96" s="58">
        <v>1936</v>
      </c>
      <c r="M96" s="64" t="s">
        <v>219</v>
      </c>
      <c r="N96" s="49" t="s">
        <v>111</v>
      </c>
      <c r="O96" s="49" t="s">
        <v>112</v>
      </c>
      <c r="P96" s="49" t="s">
        <v>1433</v>
      </c>
    </row>
    <row r="97" spans="10:16" x14ac:dyDescent="0.25">
      <c r="J97" s="58">
        <v>1935</v>
      </c>
      <c r="M97" s="64" t="s">
        <v>220</v>
      </c>
      <c r="N97" s="49" t="s">
        <v>117</v>
      </c>
      <c r="O97" s="49" t="s">
        <v>118</v>
      </c>
      <c r="P97" s="49" t="s">
        <v>1157</v>
      </c>
    </row>
    <row r="98" spans="10:16" x14ac:dyDescent="0.25">
      <c r="J98" s="58">
        <v>1934</v>
      </c>
      <c r="M98" s="64" t="s">
        <v>1471</v>
      </c>
      <c r="N98" s="49" t="s">
        <v>143</v>
      </c>
      <c r="O98" s="49" t="s">
        <v>174</v>
      </c>
      <c r="P98" s="49" t="s">
        <v>1157</v>
      </c>
    </row>
    <row r="99" spans="10:16" x14ac:dyDescent="0.25">
      <c r="J99" s="58">
        <v>1933</v>
      </c>
      <c r="M99" s="64" t="s">
        <v>1472</v>
      </c>
      <c r="N99" s="49" t="s">
        <v>124</v>
      </c>
      <c r="O99" s="49" t="s">
        <v>125</v>
      </c>
      <c r="P99" s="49" t="s">
        <v>1157</v>
      </c>
    </row>
    <row r="100" spans="10:16" x14ac:dyDescent="0.25">
      <c r="J100" s="58">
        <v>1932</v>
      </c>
      <c r="M100" s="64" t="s">
        <v>221</v>
      </c>
      <c r="N100" s="49" t="s">
        <v>98</v>
      </c>
      <c r="O100" s="49" t="s">
        <v>99</v>
      </c>
      <c r="P100" s="49" t="s">
        <v>1157</v>
      </c>
    </row>
    <row r="101" spans="10:16" ht="38.25" x14ac:dyDescent="0.25">
      <c r="J101" s="58">
        <v>1931</v>
      </c>
      <c r="M101" s="64" t="s">
        <v>222</v>
      </c>
      <c r="N101" s="49" t="s">
        <v>126</v>
      </c>
      <c r="O101" s="49" t="s">
        <v>127</v>
      </c>
      <c r="P101" s="49" t="s">
        <v>1445</v>
      </c>
    </row>
    <row r="102" spans="10:16" x14ac:dyDescent="0.25">
      <c r="J102" s="58">
        <v>1930</v>
      </c>
      <c r="M102" s="64" t="s">
        <v>223</v>
      </c>
      <c r="N102" s="49" t="s">
        <v>170</v>
      </c>
      <c r="O102" s="49" t="s">
        <v>171</v>
      </c>
      <c r="P102" s="49" t="s">
        <v>1157</v>
      </c>
    </row>
    <row r="103" spans="10:16" x14ac:dyDescent="0.25">
      <c r="J103" s="58">
        <v>1929</v>
      </c>
      <c r="M103" s="64" t="s">
        <v>224</v>
      </c>
      <c r="N103" s="49" t="s">
        <v>87</v>
      </c>
      <c r="O103" s="49" t="s">
        <v>153</v>
      </c>
      <c r="P103" s="49" t="s">
        <v>1157</v>
      </c>
    </row>
    <row r="104" spans="10:16" x14ac:dyDescent="0.25">
      <c r="J104" s="58">
        <v>1928</v>
      </c>
      <c r="M104" s="64" t="s">
        <v>225</v>
      </c>
      <c r="N104" s="49" t="s">
        <v>87</v>
      </c>
      <c r="O104" s="49" t="s">
        <v>207</v>
      </c>
      <c r="P104" s="49" t="s">
        <v>1157</v>
      </c>
    </row>
    <row r="105" spans="10:16" x14ac:dyDescent="0.25">
      <c r="J105" s="58">
        <v>1927</v>
      </c>
      <c r="M105" s="64" t="s">
        <v>226</v>
      </c>
      <c r="N105" s="49" t="s">
        <v>87</v>
      </c>
      <c r="O105" s="49" t="s">
        <v>153</v>
      </c>
      <c r="P105" s="49" t="s">
        <v>1157</v>
      </c>
    </row>
    <row r="106" spans="10:16" x14ac:dyDescent="0.25">
      <c r="J106" s="58">
        <v>1926</v>
      </c>
      <c r="M106" s="64" t="s">
        <v>227</v>
      </c>
      <c r="N106" s="49" t="s">
        <v>108</v>
      </c>
      <c r="O106" s="49" t="s">
        <v>109</v>
      </c>
      <c r="P106" s="49" t="s">
        <v>1157</v>
      </c>
    </row>
    <row r="107" spans="10:16" x14ac:dyDescent="0.25">
      <c r="J107" s="58">
        <v>1925</v>
      </c>
      <c r="M107" s="64" t="s">
        <v>228</v>
      </c>
      <c r="N107" s="49" t="s">
        <v>143</v>
      </c>
      <c r="O107" s="49" t="s">
        <v>174</v>
      </c>
      <c r="P107" s="49" t="s">
        <v>1157</v>
      </c>
    </row>
    <row r="108" spans="10:16" x14ac:dyDescent="0.25">
      <c r="J108" s="58">
        <v>1924</v>
      </c>
      <c r="M108" s="64" t="s">
        <v>229</v>
      </c>
      <c r="N108" s="49" t="s">
        <v>87</v>
      </c>
      <c r="O108" s="49" t="s">
        <v>153</v>
      </c>
      <c r="P108" s="49" t="s">
        <v>1157</v>
      </c>
    </row>
    <row r="109" spans="10:16" x14ac:dyDescent="0.25">
      <c r="J109" s="58">
        <v>1923</v>
      </c>
      <c r="M109" s="64" t="s">
        <v>230</v>
      </c>
      <c r="N109" s="49" t="s">
        <v>143</v>
      </c>
      <c r="O109" s="49" t="s">
        <v>174</v>
      </c>
      <c r="P109" s="49" t="s">
        <v>1157</v>
      </c>
    </row>
    <row r="110" spans="10:16" x14ac:dyDescent="0.25">
      <c r="J110" s="58">
        <v>1922</v>
      </c>
      <c r="M110" s="64" t="s">
        <v>1474</v>
      </c>
      <c r="N110" s="49" t="s">
        <v>87</v>
      </c>
      <c r="O110" s="49" t="s">
        <v>153</v>
      </c>
      <c r="P110" s="49" t="s">
        <v>1157</v>
      </c>
    </row>
    <row r="111" spans="10:16" x14ac:dyDescent="0.25">
      <c r="J111" s="58">
        <v>1921</v>
      </c>
      <c r="M111" s="64" t="s">
        <v>1473</v>
      </c>
      <c r="N111" s="49" t="s">
        <v>114</v>
      </c>
      <c r="O111" s="49" t="s">
        <v>115</v>
      </c>
      <c r="P111" s="49" t="s">
        <v>1157</v>
      </c>
    </row>
    <row r="112" spans="10:16" x14ac:dyDescent="0.25">
      <c r="J112" s="58">
        <v>1920</v>
      </c>
      <c r="M112" s="64" t="s">
        <v>231</v>
      </c>
      <c r="N112" s="49" t="s">
        <v>108</v>
      </c>
      <c r="O112" s="49" t="s">
        <v>109</v>
      </c>
      <c r="P112" s="49" t="s">
        <v>1157</v>
      </c>
    </row>
    <row r="113" spans="10:16" x14ac:dyDescent="0.25">
      <c r="J113" s="58">
        <v>1919</v>
      </c>
      <c r="M113" s="64" t="s">
        <v>232</v>
      </c>
      <c r="N113" s="49" t="s">
        <v>143</v>
      </c>
      <c r="O113" s="49" t="s">
        <v>174</v>
      </c>
      <c r="P113" s="49" t="s">
        <v>1157</v>
      </c>
    </row>
    <row r="114" spans="10:16" x14ac:dyDescent="0.25">
      <c r="J114" s="58">
        <v>1918</v>
      </c>
      <c r="M114" s="64" t="s">
        <v>233</v>
      </c>
      <c r="N114" s="49" t="s">
        <v>90</v>
      </c>
      <c r="O114" s="49" t="s">
        <v>91</v>
      </c>
      <c r="P114" s="49" t="s">
        <v>1157</v>
      </c>
    </row>
    <row r="115" spans="10:16" x14ac:dyDescent="0.25">
      <c r="J115" s="58">
        <v>1917</v>
      </c>
      <c r="M115" s="64" t="s">
        <v>234</v>
      </c>
      <c r="N115" s="49" t="s">
        <v>235</v>
      </c>
      <c r="O115" s="49" t="s">
        <v>109</v>
      </c>
      <c r="P115" s="49" t="s">
        <v>1157</v>
      </c>
    </row>
    <row r="116" spans="10:16" x14ac:dyDescent="0.25">
      <c r="J116" s="58">
        <v>1916</v>
      </c>
      <c r="M116" s="64" t="s">
        <v>236</v>
      </c>
      <c r="N116" s="49" t="s">
        <v>235</v>
      </c>
      <c r="O116" s="49" t="s">
        <v>237</v>
      </c>
      <c r="P116" s="49" t="s">
        <v>1157</v>
      </c>
    </row>
    <row r="117" spans="10:16" x14ac:dyDescent="0.25">
      <c r="J117" s="58">
        <v>1915</v>
      </c>
      <c r="M117" s="64" t="s">
        <v>238</v>
      </c>
      <c r="N117" s="49" t="s">
        <v>108</v>
      </c>
      <c r="O117" s="49" t="s">
        <v>109</v>
      </c>
      <c r="P117" s="49" t="s">
        <v>1157</v>
      </c>
    </row>
    <row r="118" spans="10:16" x14ac:dyDescent="0.25">
      <c r="J118" s="58">
        <v>1914</v>
      </c>
      <c r="M118" s="64" t="s">
        <v>239</v>
      </c>
      <c r="N118" s="49" t="s">
        <v>98</v>
      </c>
      <c r="O118" s="49" t="s">
        <v>99</v>
      </c>
      <c r="P118" s="49" t="s">
        <v>98</v>
      </c>
    </row>
    <row r="119" spans="10:16" x14ac:dyDescent="0.25">
      <c r="J119" s="58">
        <v>1913</v>
      </c>
      <c r="M119" s="64" t="s">
        <v>1476</v>
      </c>
      <c r="N119" s="49" t="s">
        <v>140</v>
      </c>
      <c r="O119" s="49" t="s">
        <v>141</v>
      </c>
      <c r="P119" s="49" t="s">
        <v>1157</v>
      </c>
    </row>
    <row r="120" spans="10:16" x14ac:dyDescent="0.25">
      <c r="J120" s="58">
        <v>1912</v>
      </c>
      <c r="M120" s="64" t="s">
        <v>1475</v>
      </c>
      <c r="N120" s="49" t="s">
        <v>114</v>
      </c>
      <c r="O120" s="49" t="s">
        <v>115</v>
      </c>
      <c r="P120" s="49" t="s">
        <v>1157</v>
      </c>
    </row>
    <row r="121" spans="10:16" x14ac:dyDescent="0.25">
      <c r="J121" s="58">
        <v>1911</v>
      </c>
      <c r="M121" s="64" t="s">
        <v>1477</v>
      </c>
      <c r="N121" s="49" t="s">
        <v>131</v>
      </c>
      <c r="O121" s="49" t="s">
        <v>132</v>
      </c>
      <c r="P121" s="49" t="s">
        <v>1157</v>
      </c>
    </row>
    <row r="122" spans="10:16" x14ac:dyDescent="0.25">
      <c r="J122" s="58">
        <v>1910</v>
      </c>
      <c r="M122" s="64" t="s">
        <v>240</v>
      </c>
      <c r="N122" s="49" t="s">
        <v>111</v>
      </c>
      <c r="O122" s="49" t="s">
        <v>112</v>
      </c>
      <c r="P122" s="49" t="s">
        <v>1157</v>
      </c>
    </row>
    <row r="123" spans="10:16" x14ac:dyDescent="0.25">
      <c r="J123" s="58">
        <v>1909</v>
      </c>
      <c r="M123" s="64" t="s">
        <v>143</v>
      </c>
      <c r="N123" s="49" t="s">
        <v>143</v>
      </c>
      <c r="O123" s="49" t="s">
        <v>144</v>
      </c>
      <c r="P123" s="49" t="s">
        <v>1157</v>
      </c>
    </row>
    <row r="124" spans="10:16" ht="25.5" x14ac:dyDescent="0.25">
      <c r="J124" s="58">
        <v>1908</v>
      </c>
      <c r="M124" s="64" t="s">
        <v>1478</v>
      </c>
      <c r="N124" s="49" t="s">
        <v>87</v>
      </c>
      <c r="O124" s="49" t="s">
        <v>153</v>
      </c>
      <c r="P124" s="49" t="s">
        <v>1437</v>
      </c>
    </row>
    <row r="125" spans="10:16" x14ac:dyDescent="0.25">
      <c r="J125" s="58">
        <v>1907</v>
      </c>
      <c r="M125" s="64" t="s">
        <v>1479</v>
      </c>
      <c r="N125" s="49" t="s">
        <v>143</v>
      </c>
      <c r="O125" s="49" t="s">
        <v>174</v>
      </c>
      <c r="P125" s="49" t="s">
        <v>1157</v>
      </c>
    </row>
    <row r="126" spans="10:16" x14ac:dyDescent="0.25">
      <c r="J126" s="58">
        <v>1906</v>
      </c>
      <c r="M126" s="64" t="s">
        <v>241</v>
      </c>
      <c r="N126" s="49" t="s">
        <v>114</v>
      </c>
      <c r="O126" s="49" t="s">
        <v>242</v>
      </c>
      <c r="P126" s="49" t="s">
        <v>1157</v>
      </c>
    </row>
    <row r="127" spans="10:16" x14ac:dyDescent="0.25">
      <c r="J127" s="58">
        <v>1905</v>
      </c>
      <c r="M127" s="64" t="s">
        <v>243</v>
      </c>
      <c r="N127" s="49" t="s">
        <v>90</v>
      </c>
      <c r="O127" s="49" t="s">
        <v>91</v>
      </c>
      <c r="P127" s="49" t="s">
        <v>1157</v>
      </c>
    </row>
    <row r="128" spans="10:16" x14ac:dyDescent="0.25">
      <c r="J128" s="58">
        <v>1904</v>
      </c>
      <c r="M128" s="64" t="s">
        <v>244</v>
      </c>
      <c r="N128" s="49" t="s">
        <v>143</v>
      </c>
      <c r="O128" s="49" t="s">
        <v>109</v>
      </c>
      <c r="P128" s="49" t="s">
        <v>1157</v>
      </c>
    </row>
    <row r="129" spans="10:16" x14ac:dyDescent="0.25">
      <c r="J129" s="58">
        <v>1903</v>
      </c>
      <c r="M129" s="64" t="s">
        <v>245</v>
      </c>
      <c r="N129" s="49" t="s">
        <v>131</v>
      </c>
      <c r="O129" s="49" t="s">
        <v>132</v>
      </c>
      <c r="P129" s="49" t="s">
        <v>1440</v>
      </c>
    </row>
    <row r="130" spans="10:16" ht="25.5" x14ac:dyDescent="0.25">
      <c r="J130" s="58">
        <v>1902</v>
      </c>
      <c r="M130" s="64" t="s">
        <v>246</v>
      </c>
      <c r="N130" s="49" t="s">
        <v>131</v>
      </c>
      <c r="O130" s="49" t="s">
        <v>247</v>
      </c>
      <c r="P130" s="49" t="s">
        <v>1440</v>
      </c>
    </row>
    <row r="131" spans="10:16" x14ac:dyDescent="0.25">
      <c r="J131" s="58">
        <v>1901</v>
      </c>
      <c r="M131" s="64" t="s">
        <v>1482</v>
      </c>
      <c r="N131" s="49" t="s">
        <v>197</v>
      </c>
      <c r="O131" s="49" t="s">
        <v>198</v>
      </c>
      <c r="P131" s="49" t="s">
        <v>1157</v>
      </c>
    </row>
    <row r="132" spans="10:16" ht="13.5" thickBot="1" x14ac:dyDescent="0.3">
      <c r="J132" s="59">
        <v>1900</v>
      </c>
      <c r="M132" s="64" t="s">
        <v>1481</v>
      </c>
      <c r="N132" s="49" t="s">
        <v>189</v>
      </c>
      <c r="O132" s="49" t="s">
        <v>190</v>
      </c>
      <c r="P132" s="49" t="s">
        <v>1157</v>
      </c>
    </row>
    <row r="133" spans="10:16" x14ac:dyDescent="0.25">
      <c r="M133" s="64" t="s">
        <v>1480</v>
      </c>
      <c r="N133" s="49" t="s">
        <v>248</v>
      </c>
      <c r="O133" s="49" t="s">
        <v>249</v>
      </c>
      <c r="P133" s="49" t="s">
        <v>1157</v>
      </c>
    </row>
    <row r="134" spans="10:16" ht="25.5" x14ac:dyDescent="0.25">
      <c r="M134" s="64" t="s">
        <v>250</v>
      </c>
      <c r="N134" s="49" t="s">
        <v>140</v>
      </c>
      <c r="O134" s="49" t="s">
        <v>141</v>
      </c>
      <c r="P134" s="49" t="s">
        <v>1442</v>
      </c>
    </row>
    <row r="135" spans="10:16" x14ac:dyDescent="0.25">
      <c r="M135" s="64" t="s">
        <v>251</v>
      </c>
      <c r="N135" s="49" t="s">
        <v>124</v>
      </c>
      <c r="O135" s="49" t="s">
        <v>125</v>
      </c>
      <c r="P135" s="49" t="s">
        <v>1157</v>
      </c>
    </row>
    <row r="136" spans="10:16" x14ac:dyDescent="0.25">
      <c r="M136" s="64" t="s">
        <v>252</v>
      </c>
      <c r="N136" s="49" t="s">
        <v>131</v>
      </c>
      <c r="O136" s="49" t="s">
        <v>132</v>
      </c>
      <c r="P136" s="49" t="s">
        <v>1157</v>
      </c>
    </row>
    <row r="137" spans="10:16" x14ac:dyDescent="0.25">
      <c r="M137" s="64" t="s">
        <v>253</v>
      </c>
      <c r="N137" s="49" t="s">
        <v>87</v>
      </c>
      <c r="O137" s="49" t="s">
        <v>153</v>
      </c>
      <c r="P137" s="49" t="s">
        <v>1157</v>
      </c>
    </row>
    <row r="138" spans="10:16" x14ac:dyDescent="0.25">
      <c r="M138" s="64" t="s">
        <v>254</v>
      </c>
      <c r="N138" s="49" t="s">
        <v>143</v>
      </c>
      <c r="O138" s="49" t="s">
        <v>174</v>
      </c>
      <c r="P138" s="49" t="s">
        <v>1157</v>
      </c>
    </row>
    <row r="139" spans="10:16" x14ac:dyDescent="0.25">
      <c r="M139" s="64" t="s">
        <v>1483</v>
      </c>
      <c r="N139" s="49" t="s">
        <v>108</v>
      </c>
      <c r="O139" s="49" t="s">
        <v>109</v>
      </c>
      <c r="P139" s="49" t="s">
        <v>1157</v>
      </c>
    </row>
    <row r="140" spans="10:16" x14ac:dyDescent="0.25">
      <c r="M140" s="64" t="s">
        <v>1484</v>
      </c>
      <c r="N140" s="49" t="s">
        <v>114</v>
      </c>
      <c r="O140" s="49" t="s">
        <v>115</v>
      </c>
      <c r="P140" s="49" t="s">
        <v>1157</v>
      </c>
    </row>
    <row r="141" spans="10:16" x14ac:dyDescent="0.25">
      <c r="M141" s="64" t="s">
        <v>255</v>
      </c>
      <c r="N141" s="49" t="s">
        <v>95</v>
      </c>
      <c r="O141" s="49" t="s">
        <v>96</v>
      </c>
      <c r="P141" s="49" t="s">
        <v>1157</v>
      </c>
    </row>
    <row r="142" spans="10:16" x14ac:dyDescent="0.25">
      <c r="M142" s="64" t="s">
        <v>256</v>
      </c>
      <c r="N142" s="49" t="s">
        <v>214</v>
      </c>
      <c r="O142" s="49" t="s">
        <v>215</v>
      </c>
      <c r="P142" s="49" t="s">
        <v>1157</v>
      </c>
    </row>
    <row r="143" spans="10:16" ht="25.5" x14ac:dyDescent="0.25">
      <c r="M143" s="64" t="s">
        <v>257</v>
      </c>
      <c r="N143" s="49" t="s">
        <v>87</v>
      </c>
      <c r="O143" s="49" t="s">
        <v>153</v>
      </c>
      <c r="P143" s="49" t="s">
        <v>1437</v>
      </c>
    </row>
    <row r="144" spans="10:16" x14ac:dyDescent="0.25">
      <c r="M144" s="64" t="s">
        <v>258</v>
      </c>
      <c r="N144" s="49" t="s">
        <v>108</v>
      </c>
      <c r="O144" s="49" t="s">
        <v>109</v>
      </c>
      <c r="P144" s="49" t="s">
        <v>1157</v>
      </c>
    </row>
    <row r="145" spans="13:16" x14ac:dyDescent="0.25">
      <c r="M145" s="64" t="s">
        <v>259</v>
      </c>
      <c r="N145" s="49" t="s">
        <v>90</v>
      </c>
      <c r="O145" s="49" t="s">
        <v>91</v>
      </c>
      <c r="P145" s="49" t="s">
        <v>1157</v>
      </c>
    </row>
    <row r="146" spans="13:16" x14ac:dyDescent="0.25">
      <c r="M146" s="64" t="s">
        <v>260</v>
      </c>
      <c r="N146" s="49" t="s">
        <v>90</v>
      </c>
      <c r="O146" s="49" t="s">
        <v>91</v>
      </c>
      <c r="P146" s="49" t="s">
        <v>1157</v>
      </c>
    </row>
    <row r="147" spans="13:16" x14ac:dyDescent="0.25">
      <c r="M147" s="64" t="s">
        <v>261</v>
      </c>
      <c r="N147" s="49" t="s">
        <v>87</v>
      </c>
      <c r="O147" s="49" t="s">
        <v>153</v>
      </c>
      <c r="P147" s="49" t="s">
        <v>1157</v>
      </c>
    </row>
    <row r="148" spans="13:16" x14ac:dyDescent="0.25">
      <c r="M148" s="64" t="s">
        <v>262</v>
      </c>
      <c r="N148" s="49" t="s">
        <v>131</v>
      </c>
      <c r="O148" s="49" t="s">
        <v>132</v>
      </c>
      <c r="P148" s="49" t="s">
        <v>1157</v>
      </c>
    </row>
    <row r="149" spans="13:16" x14ac:dyDescent="0.25">
      <c r="M149" s="64" t="s">
        <v>263</v>
      </c>
      <c r="N149" s="49" t="s">
        <v>248</v>
      </c>
      <c r="O149" s="49" t="s">
        <v>264</v>
      </c>
      <c r="P149" s="49" t="s">
        <v>1157</v>
      </c>
    </row>
    <row r="150" spans="13:16" x14ac:dyDescent="0.25">
      <c r="M150" s="64" t="s">
        <v>265</v>
      </c>
      <c r="N150" s="49" t="s">
        <v>146</v>
      </c>
      <c r="O150" s="49" t="s">
        <v>147</v>
      </c>
      <c r="P150" s="49" t="s">
        <v>1157</v>
      </c>
    </row>
    <row r="151" spans="13:16" ht="25.5" x14ac:dyDescent="0.25">
      <c r="M151" s="64" t="s">
        <v>266</v>
      </c>
      <c r="N151" s="49" t="s">
        <v>140</v>
      </c>
      <c r="O151" s="49" t="s">
        <v>141</v>
      </c>
      <c r="P151" s="49" t="s">
        <v>1442</v>
      </c>
    </row>
    <row r="152" spans="13:16" x14ac:dyDescent="0.25">
      <c r="M152" s="64" t="s">
        <v>267</v>
      </c>
      <c r="N152" s="49" t="s">
        <v>108</v>
      </c>
      <c r="O152" s="49" t="s">
        <v>109</v>
      </c>
      <c r="P152" s="49" t="s">
        <v>1157</v>
      </c>
    </row>
    <row r="153" spans="13:16" x14ac:dyDescent="0.25">
      <c r="M153" s="64" t="s">
        <v>1485</v>
      </c>
      <c r="N153" s="49" t="s">
        <v>104</v>
      </c>
      <c r="O153" s="49" t="s">
        <v>188</v>
      </c>
      <c r="P153" s="49" t="s">
        <v>1157</v>
      </c>
    </row>
    <row r="154" spans="13:16" x14ac:dyDescent="0.25">
      <c r="M154" s="64" t="s">
        <v>1486</v>
      </c>
      <c r="N154" s="49" t="s">
        <v>268</v>
      </c>
      <c r="O154" s="49" t="s">
        <v>215</v>
      </c>
      <c r="P154" s="49" t="s">
        <v>1444</v>
      </c>
    </row>
    <row r="155" spans="13:16" x14ac:dyDescent="0.25">
      <c r="M155" s="64" t="s">
        <v>269</v>
      </c>
      <c r="N155" s="49" t="s">
        <v>189</v>
      </c>
      <c r="O155" s="49" t="s">
        <v>190</v>
      </c>
      <c r="P155" s="49" t="s">
        <v>1157</v>
      </c>
    </row>
    <row r="156" spans="13:16" x14ac:dyDescent="0.25">
      <c r="M156" s="64" t="s">
        <v>1488</v>
      </c>
      <c r="N156" s="49" t="s">
        <v>87</v>
      </c>
      <c r="O156" s="49" t="s">
        <v>153</v>
      </c>
      <c r="P156" s="49" t="s">
        <v>1157</v>
      </c>
    </row>
    <row r="157" spans="13:16" x14ac:dyDescent="0.25">
      <c r="M157" s="64" t="s">
        <v>1489</v>
      </c>
      <c r="N157" s="49" t="s">
        <v>87</v>
      </c>
      <c r="O157" s="49" t="s">
        <v>207</v>
      </c>
      <c r="P157" s="49" t="s">
        <v>1157</v>
      </c>
    </row>
    <row r="158" spans="13:16" x14ac:dyDescent="0.25">
      <c r="M158" s="64" t="s">
        <v>1487</v>
      </c>
      <c r="N158" s="49" t="s">
        <v>143</v>
      </c>
      <c r="O158" s="49" t="s">
        <v>109</v>
      </c>
      <c r="P158" s="49" t="s">
        <v>1157</v>
      </c>
    </row>
    <row r="159" spans="13:16" ht="25.5" x14ac:dyDescent="0.25">
      <c r="M159" s="64" t="s">
        <v>270</v>
      </c>
      <c r="N159" s="49" t="s">
        <v>140</v>
      </c>
      <c r="O159" s="49" t="s">
        <v>141</v>
      </c>
      <c r="P159" s="49" t="s">
        <v>1442</v>
      </c>
    </row>
    <row r="160" spans="13:16" x14ac:dyDescent="0.25">
      <c r="M160" s="64" t="s">
        <v>271</v>
      </c>
      <c r="N160" s="49" t="s">
        <v>131</v>
      </c>
      <c r="O160" s="49" t="s">
        <v>132</v>
      </c>
      <c r="P160" s="49" t="s">
        <v>1157</v>
      </c>
    </row>
    <row r="161" spans="13:16" x14ac:dyDescent="0.25">
      <c r="M161" s="64" t="s">
        <v>272</v>
      </c>
      <c r="N161" s="49" t="s">
        <v>131</v>
      </c>
      <c r="O161" s="49" t="s">
        <v>273</v>
      </c>
      <c r="P161" s="49" t="s">
        <v>1157</v>
      </c>
    </row>
    <row r="162" spans="13:16" x14ac:dyDescent="0.25">
      <c r="M162" s="64" t="s">
        <v>274</v>
      </c>
      <c r="N162" s="49" t="s">
        <v>114</v>
      </c>
      <c r="O162" s="49" t="s">
        <v>242</v>
      </c>
      <c r="P162" s="49" t="s">
        <v>1157</v>
      </c>
    </row>
    <row r="163" spans="13:16" x14ac:dyDescent="0.25">
      <c r="M163" s="64" t="s">
        <v>275</v>
      </c>
      <c r="N163" s="49" t="s">
        <v>131</v>
      </c>
      <c r="O163" s="49" t="s">
        <v>132</v>
      </c>
      <c r="P163" s="49" t="s">
        <v>1157</v>
      </c>
    </row>
    <row r="164" spans="13:16" ht="25.5" x14ac:dyDescent="0.25">
      <c r="M164" s="64" t="s">
        <v>276</v>
      </c>
      <c r="N164" s="49" t="s">
        <v>140</v>
      </c>
      <c r="O164" s="49" t="s">
        <v>141</v>
      </c>
      <c r="P164" s="49" t="s">
        <v>1442</v>
      </c>
    </row>
    <row r="165" spans="13:16" x14ac:dyDescent="0.25">
      <c r="M165" s="64" t="s">
        <v>277</v>
      </c>
      <c r="N165" s="49" t="s">
        <v>87</v>
      </c>
      <c r="O165" s="49" t="s">
        <v>153</v>
      </c>
      <c r="P165" s="49" t="s">
        <v>1157</v>
      </c>
    </row>
    <row r="166" spans="13:16" x14ac:dyDescent="0.25">
      <c r="M166" s="64" t="s">
        <v>278</v>
      </c>
      <c r="N166" s="49" t="s">
        <v>203</v>
      </c>
      <c r="O166" s="49" t="s">
        <v>204</v>
      </c>
      <c r="P166" s="49" t="s">
        <v>1157</v>
      </c>
    </row>
    <row r="167" spans="13:16" x14ac:dyDescent="0.25">
      <c r="M167" s="64" t="s">
        <v>279</v>
      </c>
      <c r="N167" s="49" t="s">
        <v>101</v>
      </c>
      <c r="O167" s="49" t="s">
        <v>102</v>
      </c>
      <c r="P167" s="49" t="s">
        <v>1157</v>
      </c>
    </row>
    <row r="168" spans="13:16" x14ac:dyDescent="0.25">
      <c r="M168" s="64" t="s">
        <v>280</v>
      </c>
      <c r="N168" s="49" t="s">
        <v>143</v>
      </c>
      <c r="O168" s="49" t="s">
        <v>144</v>
      </c>
      <c r="P168" s="49" t="s">
        <v>1157</v>
      </c>
    </row>
    <row r="169" spans="13:16" x14ac:dyDescent="0.25">
      <c r="M169" s="64" t="s">
        <v>281</v>
      </c>
      <c r="N169" s="49" t="s">
        <v>197</v>
      </c>
      <c r="O169" s="49" t="s">
        <v>198</v>
      </c>
      <c r="P169" s="49" t="s">
        <v>1157</v>
      </c>
    </row>
    <row r="170" spans="13:16" x14ac:dyDescent="0.25">
      <c r="M170" s="64" t="s">
        <v>1490</v>
      </c>
      <c r="N170" s="49" t="s">
        <v>203</v>
      </c>
      <c r="O170" s="49" t="s">
        <v>204</v>
      </c>
      <c r="P170" s="49" t="s">
        <v>1157</v>
      </c>
    </row>
    <row r="171" spans="13:16" x14ac:dyDescent="0.25">
      <c r="M171" s="64" t="s">
        <v>1491</v>
      </c>
      <c r="N171" s="49" t="s">
        <v>131</v>
      </c>
      <c r="O171" s="49" t="s">
        <v>132</v>
      </c>
      <c r="P171" s="49" t="s">
        <v>1157</v>
      </c>
    </row>
    <row r="172" spans="13:16" x14ac:dyDescent="0.25">
      <c r="M172" s="64" t="s">
        <v>282</v>
      </c>
      <c r="N172" s="49" t="s">
        <v>104</v>
      </c>
      <c r="O172" s="49" t="s">
        <v>105</v>
      </c>
      <c r="P172" s="49" t="s">
        <v>1436</v>
      </c>
    </row>
    <row r="173" spans="13:16" x14ac:dyDescent="0.25">
      <c r="M173" s="64" t="s">
        <v>283</v>
      </c>
      <c r="N173" s="49" t="s">
        <v>87</v>
      </c>
      <c r="O173" s="49" t="s">
        <v>93</v>
      </c>
      <c r="P173" s="49" t="s">
        <v>1157</v>
      </c>
    </row>
    <row r="174" spans="13:16" x14ac:dyDescent="0.25">
      <c r="M174" s="64" t="s">
        <v>284</v>
      </c>
      <c r="N174" s="49" t="s">
        <v>108</v>
      </c>
      <c r="O174" s="49" t="s">
        <v>109</v>
      </c>
      <c r="P174" s="49" t="s">
        <v>1157</v>
      </c>
    </row>
    <row r="175" spans="13:16" x14ac:dyDescent="0.25">
      <c r="M175" s="64" t="s">
        <v>285</v>
      </c>
      <c r="N175" s="49" t="s">
        <v>114</v>
      </c>
      <c r="O175" s="49" t="s">
        <v>115</v>
      </c>
      <c r="P175" s="49" t="s">
        <v>1157</v>
      </c>
    </row>
    <row r="176" spans="13:16" x14ac:dyDescent="0.25">
      <c r="M176" s="64" t="s">
        <v>286</v>
      </c>
      <c r="N176" s="49" t="s">
        <v>108</v>
      </c>
      <c r="O176" s="49" t="s">
        <v>109</v>
      </c>
      <c r="P176" s="49" t="s">
        <v>1157</v>
      </c>
    </row>
    <row r="177" spans="13:16" x14ac:dyDescent="0.25">
      <c r="M177" s="64" t="s">
        <v>287</v>
      </c>
      <c r="N177" s="49" t="s">
        <v>87</v>
      </c>
      <c r="O177" s="49" t="s">
        <v>153</v>
      </c>
      <c r="P177" s="49" t="s">
        <v>1157</v>
      </c>
    </row>
    <row r="178" spans="13:16" x14ac:dyDescent="0.25">
      <c r="M178" s="64" t="s">
        <v>288</v>
      </c>
      <c r="N178" s="49" t="s">
        <v>87</v>
      </c>
      <c r="O178" s="49" t="s">
        <v>153</v>
      </c>
      <c r="P178" s="49" t="s">
        <v>1157</v>
      </c>
    </row>
    <row r="179" spans="13:16" x14ac:dyDescent="0.25">
      <c r="M179" s="64" t="s">
        <v>289</v>
      </c>
      <c r="N179" s="49" t="s">
        <v>114</v>
      </c>
      <c r="O179" s="49" t="s">
        <v>115</v>
      </c>
      <c r="P179" s="49" t="s">
        <v>1157</v>
      </c>
    </row>
    <row r="180" spans="13:16" x14ac:dyDescent="0.25">
      <c r="M180" s="64" t="s">
        <v>290</v>
      </c>
      <c r="N180" s="49" t="s">
        <v>87</v>
      </c>
      <c r="O180" s="49" t="s">
        <v>93</v>
      </c>
      <c r="P180" s="49" t="s">
        <v>1439</v>
      </c>
    </row>
    <row r="181" spans="13:16" x14ac:dyDescent="0.25">
      <c r="M181" s="64" t="s">
        <v>291</v>
      </c>
      <c r="N181" s="49" t="s">
        <v>146</v>
      </c>
      <c r="O181" s="49" t="s">
        <v>147</v>
      </c>
      <c r="P181" s="49" t="s">
        <v>1157</v>
      </c>
    </row>
    <row r="182" spans="13:16" x14ac:dyDescent="0.25">
      <c r="M182" s="64" t="s">
        <v>292</v>
      </c>
      <c r="N182" s="49" t="s">
        <v>108</v>
      </c>
      <c r="O182" s="49" t="s">
        <v>109</v>
      </c>
      <c r="P182" s="49" t="s">
        <v>1157</v>
      </c>
    </row>
    <row r="183" spans="13:16" x14ac:dyDescent="0.25">
      <c r="M183" s="64" t="s">
        <v>293</v>
      </c>
      <c r="N183" s="49" t="s">
        <v>98</v>
      </c>
      <c r="O183" s="49" t="s">
        <v>99</v>
      </c>
      <c r="P183" s="49" t="s">
        <v>98</v>
      </c>
    </row>
    <row r="184" spans="13:16" x14ac:dyDescent="0.25">
      <c r="M184" s="64" t="s">
        <v>294</v>
      </c>
      <c r="N184" s="49" t="s">
        <v>87</v>
      </c>
      <c r="O184" s="49" t="s">
        <v>153</v>
      </c>
      <c r="P184" s="49" t="s">
        <v>1157</v>
      </c>
    </row>
    <row r="185" spans="13:16" ht="38.25" x14ac:dyDescent="0.25">
      <c r="M185" s="64" t="s">
        <v>295</v>
      </c>
      <c r="N185" s="49" t="s">
        <v>126</v>
      </c>
      <c r="O185" s="49" t="s">
        <v>127</v>
      </c>
      <c r="P185" s="49" t="s">
        <v>1445</v>
      </c>
    </row>
    <row r="186" spans="13:16" x14ac:dyDescent="0.25">
      <c r="M186" s="64" t="s">
        <v>296</v>
      </c>
      <c r="N186" s="49" t="s">
        <v>104</v>
      </c>
      <c r="O186" s="49" t="s">
        <v>188</v>
      </c>
      <c r="P186" s="49" t="s">
        <v>1157</v>
      </c>
    </row>
    <row r="187" spans="13:16" x14ac:dyDescent="0.25">
      <c r="M187" s="64" t="s">
        <v>297</v>
      </c>
      <c r="N187" s="49" t="s">
        <v>104</v>
      </c>
      <c r="O187" s="49" t="s">
        <v>298</v>
      </c>
      <c r="P187" s="49" t="s">
        <v>1157</v>
      </c>
    </row>
    <row r="188" spans="13:16" x14ac:dyDescent="0.25">
      <c r="M188" s="64" t="s">
        <v>299</v>
      </c>
      <c r="N188" s="49" t="s">
        <v>131</v>
      </c>
      <c r="O188" s="49" t="s">
        <v>132</v>
      </c>
      <c r="P188" s="49" t="s">
        <v>1157</v>
      </c>
    </row>
    <row r="189" spans="13:16" x14ac:dyDescent="0.25">
      <c r="M189" s="64" t="s">
        <v>300</v>
      </c>
      <c r="N189" s="49" t="s">
        <v>301</v>
      </c>
      <c r="O189" s="49" t="s">
        <v>215</v>
      </c>
      <c r="P189" s="49" t="s">
        <v>1157</v>
      </c>
    </row>
    <row r="190" spans="13:16" x14ac:dyDescent="0.25">
      <c r="M190" s="64" t="s">
        <v>302</v>
      </c>
      <c r="N190" s="49" t="s">
        <v>146</v>
      </c>
      <c r="O190" s="49" t="s">
        <v>147</v>
      </c>
      <c r="P190" s="49" t="s">
        <v>1157</v>
      </c>
    </row>
    <row r="191" spans="13:16" x14ac:dyDescent="0.25">
      <c r="M191" s="64" t="s">
        <v>303</v>
      </c>
      <c r="N191" s="49" t="s">
        <v>95</v>
      </c>
      <c r="O191" s="49" t="s">
        <v>96</v>
      </c>
      <c r="P191" s="49" t="s">
        <v>1157</v>
      </c>
    </row>
    <row r="192" spans="13:16" ht="25.5" x14ac:dyDescent="0.25">
      <c r="M192" s="64" t="s">
        <v>304</v>
      </c>
      <c r="N192" s="49" t="s">
        <v>87</v>
      </c>
      <c r="O192" s="49" t="s">
        <v>153</v>
      </c>
      <c r="P192" s="49" t="s">
        <v>1437</v>
      </c>
    </row>
    <row r="193" spans="13:16" x14ac:dyDescent="0.25">
      <c r="M193" s="64" t="s">
        <v>305</v>
      </c>
      <c r="N193" s="49" t="s">
        <v>114</v>
      </c>
      <c r="O193" s="49" t="s">
        <v>115</v>
      </c>
      <c r="P193" s="49" t="s">
        <v>1157</v>
      </c>
    </row>
    <row r="194" spans="13:16" x14ac:dyDescent="0.25">
      <c r="M194" s="64" t="s">
        <v>306</v>
      </c>
      <c r="N194" s="49" t="s">
        <v>197</v>
      </c>
      <c r="O194" s="49" t="s">
        <v>198</v>
      </c>
      <c r="P194" s="49" t="s">
        <v>1157</v>
      </c>
    </row>
    <row r="195" spans="13:16" x14ac:dyDescent="0.25">
      <c r="M195" s="64" t="s">
        <v>307</v>
      </c>
      <c r="N195" s="49" t="s">
        <v>143</v>
      </c>
      <c r="O195" s="49" t="s">
        <v>174</v>
      </c>
      <c r="P195" s="49" t="s">
        <v>1157</v>
      </c>
    </row>
    <row r="196" spans="13:16" x14ac:dyDescent="0.25">
      <c r="M196" s="64" t="s">
        <v>308</v>
      </c>
      <c r="N196" s="49" t="s">
        <v>114</v>
      </c>
      <c r="O196" s="49" t="s">
        <v>115</v>
      </c>
      <c r="P196" s="49" t="s">
        <v>1157</v>
      </c>
    </row>
    <row r="197" spans="13:16" x14ac:dyDescent="0.25">
      <c r="M197" s="64" t="s">
        <v>309</v>
      </c>
      <c r="N197" s="49" t="s">
        <v>136</v>
      </c>
      <c r="O197" s="49" t="s">
        <v>137</v>
      </c>
      <c r="P197" s="49" t="s">
        <v>1157</v>
      </c>
    </row>
    <row r="198" spans="13:16" x14ac:dyDescent="0.25">
      <c r="M198" s="64" t="s">
        <v>310</v>
      </c>
      <c r="N198" s="49" t="s">
        <v>98</v>
      </c>
      <c r="O198" s="49" t="s">
        <v>99</v>
      </c>
      <c r="P198" s="49" t="s">
        <v>1157</v>
      </c>
    </row>
    <row r="199" spans="13:16" x14ac:dyDescent="0.25">
      <c r="M199" s="64" t="s">
        <v>311</v>
      </c>
      <c r="N199" s="49" t="s">
        <v>124</v>
      </c>
      <c r="O199" s="49" t="s">
        <v>125</v>
      </c>
      <c r="P199" s="49" t="s">
        <v>1157</v>
      </c>
    </row>
    <row r="200" spans="13:16" x14ac:dyDescent="0.25">
      <c r="M200" s="64" t="s">
        <v>312</v>
      </c>
      <c r="N200" s="49" t="s">
        <v>108</v>
      </c>
      <c r="O200" s="49" t="s">
        <v>109</v>
      </c>
      <c r="P200" s="49" t="s">
        <v>1157</v>
      </c>
    </row>
    <row r="201" spans="13:16" x14ac:dyDescent="0.25">
      <c r="M201" s="64" t="s">
        <v>313</v>
      </c>
      <c r="N201" s="49" t="s">
        <v>248</v>
      </c>
      <c r="O201" s="49" t="s">
        <v>249</v>
      </c>
      <c r="P201" s="49" t="s">
        <v>1435</v>
      </c>
    </row>
    <row r="202" spans="13:16" x14ac:dyDescent="0.25">
      <c r="M202" s="64" t="s">
        <v>314</v>
      </c>
      <c r="N202" s="49" t="s">
        <v>120</v>
      </c>
      <c r="O202" s="49" t="s">
        <v>121</v>
      </c>
      <c r="P202" s="49" t="s">
        <v>1157</v>
      </c>
    </row>
    <row r="203" spans="13:16" x14ac:dyDescent="0.25">
      <c r="M203" s="64" t="s">
        <v>315</v>
      </c>
      <c r="N203" s="49" t="s">
        <v>146</v>
      </c>
      <c r="O203" s="49" t="s">
        <v>147</v>
      </c>
      <c r="P203" s="49" t="s">
        <v>1443</v>
      </c>
    </row>
    <row r="204" spans="13:16" x14ac:dyDescent="0.25">
      <c r="M204" s="64" t="s">
        <v>316</v>
      </c>
      <c r="N204" s="49" t="s">
        <v>114</v>
      </c>
      <c r="O204" s="49" t="s">
        <v>115</v>
      </c>
      <c r="P204" s="49" t="s">
        <v>1157</v>
      </c>
    </row>
    <row r="205" spans="13:16" x14ac:dyDescent="0.25">
      <c r="M205" s="64" t="s">
        <v>317</v>
      </c>
      <c r="N205" s="49" t="s">
        <v>114</v>
      </c>
      <c r="O205" s="49" t="s">
        <v>242</v>
      </c>
      <c r="P205" s="49" t="s">
        <v>1157</v>
      </c>
    </row>
    <row r="206" spans="13:16" x14ac:dyDescent="0.25">
      <c r="M206" s="64" t="s">
        <v>318</v>
      </c>
      <c r="N206" s="49" t="s">
        <v>108</v>
      </c>
      <c r="O206" s="49" t="s">
        <v>109</v>
      </c>
      <c r="P206" s="49" t="s">
        <v>1157</v>
      </c>
    </row>
    <row r="207" spans="13:16" x14ac:dyDescent="0.25">
      <c r="M207" s="64" t="s">
        <v>319</v>
      </c>
      <c r="N207" s="49" t="s">
        <v>87</v>
      </c>
      <c r="O207" s="49" t="s">
        <v>93</v>
      </c>
      <c r="P207" s="49" t="s">
        <v>1439</v>
      </c>
    </row>
    <row r="208" spans="13:16" x14ac:dyDescent="0.25">
      <c r="M208" s="64" t="s">
        <v>1493</v>
      </c>
      <c r="N208" s="49" t="s">
        <v>197</v>
      </c>
      <c r="O208" s="49" t="s">
        <v>198</v>
      </c>
      <c r="P208" s="49" t="s">
        <v>1157</v>
      </c>
    </row>
    <row r="209" spans="13:16" x14ac:dyDescent="0.25">
      <c r="M209" s="64" t="s">
        <v>1492</v>
      </c>
      <c r="N209" s="49" t="s">
        <v>114</v>
      </c>
      <c r="O209" s="49" t="s">
        <v>115</v>
      </c>
      <c r="P209" s="49" t="s">
        <v>1157</v>
      </c>
    </row>
    <row r="210" spans="13:16" x14ac:dyDescent="0.25">
      <c r="M210" s="64" t="s">
        <v>320</v>
      </c>
      <c r="N210" s="49" t="s">
        <v>111</v>
      </c>
      <c r="O210" s="49" t="s">
        <v>112</v>
      </c>
      <c r="P210" s="49" t="s">
        <v>1157</v>
      </c>
    </row>
    <row r="211" spans="13:16" x14ac:dyDescent="0.25">
      <c r="M211" s="64" t="s">
        <v>321</v>
      </c>
      <c r="N211" s="49" t="s">
        <v>90</v>
      </c>
      <c r="O211" s="49" t="s">
        <v>91</v>
      </c>
      <c r="P211" s="49" t="s">
        <v>1157</v>
      </c>
    </row>
    <row r="212" spans="13:16" x14ac:dyDescent="0.25">
      <c r="M212" s="64" t="s">
        <v>322</v>
      </c>
      <c r="N212" s="49" t="s">
        <v>143</v>
      </c>
      <c r="O212" s="49" t="s">
        <v>144</v>
      </c>
      <c r="P212" s="49" t="s">
        <v>1157</v>
      </c>
    </row>
    <row r="213" spans="13:16" x14ac:dyDescent="0.25">
      <c r="M213" s="64" t="s">
        <v>323</v>
      </c>
      <c r="N213" s="49" t="s">
        <v>117</v>
      </c>
      <c r="O213" s="49" t="s">
        <v>118</v>
      </c>
      <c r="P213" s="49" t="s">
        <v>1157</v>
      </c>
    </row>
    <row r="214" spans="13:16" x14ac:dyDescent="0.25">
      <c r="M214" s="64" t="s">
        <v>324</v>
      </c>
      <c r="N214" s="49" t="s">
        <v>197</v>
      </c>
      <c r="O214" s="49" t="s">
        <v>198</v>
      </c>
      <c r="P214" s="49" t="s">
        <v>1157</v>
      </c>
    </row>
    <row r="215" spans="13:16" x14ac:dyDescent="0.25">
      <c r="M215" s="64" t="s">
        <v>325</v>
      </c>
      <c r="N215" s="49" t="s">
        <v>108</v>
      </c>
      <c r="O215" s="49" t="s">
        <v>121</v>
      </c>
      <c r="P215" s="49" t="s">
        <v>1157</v>
      </c>
    </row>
    <row r="216" spans="13:16" x14ac:dyDescent="0.25">
      <c r="M216" s="64" t="s">
        <v>326</v>
      </c>
      <c r="N216" s="49" t="s">
        <v>114</v>
      </c>
      <c r="O216" s="49" t="s">
        <v>115</v>
      </c>
      <c r="P216" s="49" t="s">
        <v>1157</v>
      </c>
    </row>
    <row r="217" spans="13:16" x14ac:dyDescent="0.25">
      <c r="M217" s="64" t="s">
        <v>327</v>
      </c>
      <c r="N217" s="49" t="s">
        <v>143</v>
      </c>
      <c r="O217" s="49" t="s">
        <v>109</v>
      </c>
      <c r="P217" s="49" t="s">
        <v>1157</v>
      </c>
    </row>
    <row r="218" spans="13:16" x14ac:dyDescent="0.25">
      <c r="M218" s="64" t="s">
        <v>328</v>
      </c>
      <c r="N218" s="49" t="s">
        <v>143</v>
      </c>
      <c r="O218" s="49" t="s">
        <v>174</v>
      </c>
      <c r="P218" s="49" t="s">
        <v>1157</v>
      </c>
    </row>
    <row r="219" spans="13:16" x14ac:dyDescent="0.25">
      <c r="M219" s="64" t="s">
        <v>329</v>
      </c>
      <c r="N219" s="49" t="s">
        <v>111</v>
      </c>
      <c r="O219" s="49" t="s">
        <v>112</v>
      </c>
      <c r="P219" s="49" t="s">
        <v>1157</v>
      </c>
    </row>
    <row r="220" spans="13:16" x14ac:dyDescent="0.25">
      <c r="M220" s="64" t="s">
        <v>330</v>
      </c>
      <c r="N220" s="49" t="s">
        <v>143</v>
      </c>
      <c r="O220" s="49" t="s">
        <v>174</v>
      </c>
      <c r="P220" s="49" t="s">
        <v>1157</v>
      </c>
    </row>
    <row r="221" spans="13:16" x14ac:dyDescent="0.25">
      <c r="M221" s="64" t="s">
        <v>331</v>
      </c>
      <c r="N221" s="49" t="s">
        <v>143</v>
      </c>
      <c r="O221" s="49" t="s">
        <v>174</v>
      </c>
      <c r="P221" s="49" t="s">
        <v>1157</v>
      </c>
    </row>
    <row r="222" spans="13:16" x14ac:dyDescent="0.25">
      <c r="M222" s="64" t="s">
        <v>332</v>
      </c>
      <c r="N222" s="49" t="s">
        <v>90</v>
      </c>
      <c r="O222" s="49" t="s">
        <v>91</v>
      </c>
      <c r="P222" s="49" t="s">
        <v>1157</v>
      </c>
    </row>
    <row r="223" spans="13:16" x14ac:dyDescent="0.25">
      <c r="M223" s="64" t="s">
        <v>333</v>
      </c>
      <c r="N223" s="49" t="s">
        <v>143</v>
      </c>
      <c r="O223" s="49" t="s">
        <v>174</v>
      </c>
      <c r="P223" s="49" t="s">
        <v>1157</v>
      </c>
    </row>
    <row r="224" spans="13:16" x14ac:dyDescent="0.25">
      <c r="M224" s="64" t="s">
        <v>334</v>
      </c>
      <c r="N224" s="49" t="s">
        <v>143</v>
      </c>
      <c r="O224" s="49" t="s">
        <v>174</v>
      </c>
      <c r="P224" s="49" t="s">
        <v>1157</v>
      </c>
    </row>
    <row r="225" spans="13:16" x14ac:dyDescent="0.25">
      <c r="M225" s="64" t="s">
        <v>335</v>
      </c>
      <c r="N225" s="49" t="s">
        <v>136</v>
      </c>
      <c r="O225" s="49" t="s">
        <v>137</v>
      </c>
      <c r="P225" s="49" t="s">
        <v>1157</v>
      </c>
    </row>
    <row r="226" spans="13:16" x14ac:dyDescent="0.25">
      <c r="M226" s="64" t="s">
        <v>336</v>
      </c>
      <c r="N226" s="49" t="s">
        <v>143</v>
      </c>
      <c r="O226" s="49" t="s">
        <v>144</v>
      </c>
      <c r="P226" s="49" t="s">
        <v>1157</v>
      </c>
    </row>
    <row r="227" spans="13:16" x14ac:dyDescent="0.25">
      <c r="M227" s="64" t="s">
        <v>337</v>
      </c>
      <c r="N227" s="49" t="s">
        <v>108</v>
      </c>
      <c r="O227" s="49" t="s">
        <v>121</v>
      </c>
      <c r="P227" s="49" t="s">
        <v>1157</v>
      </c>
    </row>
    <row r="228" spans="13:16" x14ac:dyDescent="0.25">
      <c r="M228" s="64" t="s">
        <v>338</v>
      </c>
      <c r="N228" s="49" t="s">
        <v>108</v>
      </c>
      <c r="O228" s="49" t="s">
        <v>109</v>
      </c>
      <c r="P228" s="49" t="s">
        <v>1157</v>
      </c>
    </row>
    <row r="229" spans="13:16" x14ac:dyDescent="0.25">
      <c r="M229" s="64" t="s">
        <v>339</v>
      </c>
      <c r="N229" s="49" t="s">
        <v>104</v>
      </c>
      <c r="O229" s="49" t="s">
        <v>105</v>
      </c>
      <c r="P229" s="49" t="s">
        <v>1157</v>
      </c>
    </row>
    <row r="230" spans="13:16" ht="25.5" x14ac:dyDescent="0.25">
      <c r="M230" s="64" t="s">
        <v>340</v>
      </c>
      <c r="N230" s="49" t="s">
        <v>136</v>
      </c>
      <c r="O230" s="49" t="s">
        <v>137</v>
      </c>
      <c r="P230" s="49" t="s">
        <v>1433</v>
      </c>
    </row>
    <row r="231" spans="13:16" x14ac:dyDescent="0.25">
      <c r="M231" s="64" t="s">
        <v>341</v>
      </c>
      <c r="N231" s="49" t="s">
        <v>197</v>
      </c>
      <c r="O231" s="49" t="s">
        <v>198</v>
      </c>
      <c r="P231" s="49" t="s">
        <v>1157</v>
      </c>
    </row>
    <row r="232" spans="13:16" x14ac:dyDescent="0.25">
      <c r="M232" s="64" t="s">
        <v>342</v>
      </c>
      <c r="N232" s="49" t="s">
        <v>143</v>
      </c>
      <c r="O232" s="49" t="s">
        <v>144</v>
      </c>
      <c r="P232" s="49" t="s">
        <v>1157</v>
      </c>
    </row>
    <row r="233" spans="13:16" x14ac:dyDescent="0.25">
      <c r="M233" s="64" t="s">
        <v>343</v>
      </c>
      <c r="N233" s="49" t="s">
        <v>114</v>
      </c>
      <c r="O233" s="49" t="s">
        <v>115</v>
      </c>
      <c r="P233" s="49" t="s">
        <v>1157</v>
      </c>
    </row>
    <row r="234" spans="13:16" x14ac:dyDescent="0.25">
      <c r="M234" s="64" t="s">
        <v>344</v>
      </c>
      <c r="N234" s="49" t="s">
        <v>189</v>
      </c>
      <c r="O234" s="49" t="s">
        <v>190</v>
      </c>
      <c r="P234" s="49" t="s">
        <v>1157</v>
      </c>
    </row>
    <row r="235" spans="13:16" x14ac:dyDescent="0.25">
      <c r="M235" s="64" t="s">
        <v>345</v>
      </c>
      <c r="N235" s="49" t="s">
        <v>87</v>
      </c>
      <c r="O235" s="49" t="s">
        <v>153</v>
      </c>
      <c r="P235" s="49" t="s">
        <v>1157</v>
      </c>
    </row>
    <row r="236" spans="13:16" x14ac:dyDescent="0.25">
      <c r="M236" s="64" t="s">
        <v>346</v>
      </c>
      <c r="N236" s="49" t="s">
        <v>87</v>
      </c>
      <c r="O236" s="49" t="s">
        <v>153</v>
      </c>
      <c r="P236" s="49" t="s">
        <v>1157</v>
      </c>
    </row>
    <row r="237" spans="13:16" x14ac:dyDescent="0.25">
      <c r="M237" s="64" t="s">
        <v>347</v>
      </c>
      <c r="N237" s="49" t="s">
        <v>104</v>
      </c>
      <c r="O237" s="49" t="s">
        <v>188</v>
      </c>
      <c r="P237" s="49" t="s">
        <v>1157</v>
      </c>
    </row>
    <row r="238" spans="13:16" x14ac:dyDescent="0.25">
      <c r="M238" s="64" t="s">
        <v>348</v>
      </c>
      <c r="N238" s="49" t="s">
        <v>87</v>
      </c>
      <c r="O238" s="49" t="s">
        <v>88</v>
      </c>
      <c r="P238" s="49" t="s">
        <v>1157</v>
      </c>
    </row>
    <row r="239" spans="13:16" x14ac:dyDescent="0.25">
      <c r="M239" s="64" t="s">
        <v>349</v>
      </c>
      <c r="N239" s="49" t="s">
        <v>146</v>
      </c>
      <c r="O239" s="49" t="s">
        <v>147</v>
      </c>
      <c r="P239" s="49" t="s">
        <v>1157</v>
      </c>
    </row>
    <row r="240" spans="13:16" x14ac:dyDescent="0.25">
      <c r="M240" s="64" t="s">
        <v>350</v>
      </c>
      <c r="N240" s="49" t="s">
        <v>108</v>
      </c>
      <c r="O240" s="49" t="s">
        <v>109</v>
      </c>
      <c r="P240" s="49" t="s">
        <v>1157</v>
      </c>
    </row>
    <row r="241" spans="13:16" x14ac:dyDescent="0.25">
      <c r="M241" s="64" t="s">
        <v>351</v>
      </c>
      <c r="N241" s="49" t="s">
        <v>101</v>
      </c>
      <c r="O241" s="49" t="s">
        <v>102</v>
      </c>
      <c r="P241" s="49" t="s">
        <v>1157</v>
      </c>
    </row>
    <row r="242" spans="13:16" x14ac:dyDescent="0.25">
      <c r="M242" s="64" t="s">
        <v>1495</v>
      </c>
      <c r="N242" s="49" t="s">
        <v>124</v>
      </c>
      <c r="O242" s="49" t="s">
        <v>125</v>
      </c>
      <c r="P242" s="49" t="s">
        <v>1157</v>
      </c>
    </row>
    <row r="243" spans="13:16" x14ac:dyDescent="0.25">
      <c r="M243" s="64" t="s">
        <v>1494</v>
      </c>
      <c r="N243" s="49" t="s">
        <v>352</v>
      </c>
      <c r="O243" s="49" t="s">
        <v>127</v>
      </c>
      <c r="P243" s="49" t="s">
        <v>1157</v>
      </c>
    </row>
    <row r="244" spans="13:16" x14ac:dyDescent="0.25">
      <c r="M244" s="64" t="s">
        <v>353</v>
      </c>
      <c r="N244" s="49" t="s">
        <v>248</v>
      </c>
      <c r="O244" s="49" t="s">
        <v>249</v>
      </c>
      <c r="P244" s="49" t="s">
        <v>1435</v>
      </c>
    </row>
    <row r="245" spans="13:16" x14ac:dyDescent="0.25">
      <c r="M245" s="64" t="s">
        <v>354</v>
      </c>
      <c r="N245" s="49" t="s">
        <v>143</v>
      </c>
      <c r="O245" s="49" t="s">
        <v>174</v>
      </c>
      <c r="P245" s="49" t="s">
        <v>1157</v>
      </c>
    </row>
    <row r="246" spans="13:16" x14ac:dyDescent="0.25">
      <c r="M246" s="64" t="s">
        <v>1497</v>
      </c>
      <c r="N246" s="49" t="s">
        <v>87</v>
      </c>
      <c r="O246" s="49" t="s">
        <v>88</v>
      </c>
      <c r="P246" s="49" t="s">
        <v>1157</v>
      </c>
    </row>
    <row r="247" spans="13:16" x14ac:dyDescent="0.25">
      <c r="M247" s="64" t="s">
        <v>1496</v>
      </c>
      <c r="N247" s="49" t="s">
        <v>114</v>
      </c>
      <c r="O247" s="49" t="s">
        <v>115</v>
      </c>
      <c r="P247" s="49" t="s">
        <v>1157</v>
      </c>
    </row>
    <row r="248" spans="13:16" x14ac:dyDescent="0.25">
      <c r="M248" s="64" t="s">
        <v>1498</v>
      </c>
      <c r="N248" s="49" t="s">
        <v>87</v>
      </c>
      <c r="O248" s="49" t="s">
        <v>153</v>
      </c>
      <c r="P248" s="49" t="s">
        <v>1157</v>
      </c>
    </row>
    <row r="249" spans="13:16" x14ac:dyDescent="0.25">
      <c r="M249" s="64" t="s">
        <v>1499</v>
      </c>
      <c r="N249" s="49" t="s">
        <v>136</v>
      </c>
      <c r="O249" s="49" t="s">
        <v>137</v>
      </c>
      <c r="P249" s="49" t="s">
        <v>1157</v>
      </c>
    </row>
    <row r="250" spans="13:16" x14ac:dyDescent="0.25">
      <c r="M250" s="64" t="s">
        <v>355</v>
      </c>
      <c r="N250" s="49" t="s">
        <v>98</v>
      </c>
      <c r="O250" s="49" t="s">
        <v>99</v>
      </c>
      <c r="P250" s="49" t="s">
        <v>98</v>
      </c>
    </row>
    <row r="251" spans="13:16" x14ac:dyDescent="0.25">
      <c r="M251" s="64" t="s">
        <v>356</v>
      </c>
      <c r="N251" s="49" t="s">
        <v>114</v>
      </c>
      <c r="O251" s="49" t="s">
        <v>115</v>
      </c>
      <c r="P251" s="49" t="s">
        <v>1157</v>
      </c>
    </row>
    <row r="252" spans="13:16" x14ac:dyDescent="0.25">
      <c r="M252" s="64" t="s">
        <v>357</v>
      </c>
      <c r="N252" s="49" t="s">
        <v>124</v>
      </c>
      <c r="O252" s="49" t="s">
        <v>125</v>
      </c>
      <c r="P252" s="49" t="s">
        <v>1157</v>
      </c>
    </row>
    <row r="253" spans="13:16" x14ac:dyDescent="0.25">
      <c r="M253" s="64" t="s">
        <v>358</v>
      </c>
      <c r="N253" s="49" t="s">
        <v>124</v>
      </c>
      <c r="O253" s="49" t="s">
        <v>125</v>
      </c>
      <c r="P253" s="49" t="s">
        <v>1157</v>
      </c>
    </row>
    <row r="254" spans="13:16" x14ac:dyDescent="0.25">
      <c r="M254" s="64" t="s">
        <v>359</v>
      </c>
      <c r="N254" s="49" t="s">
        <v>114</v>
      </c>
      <c r="O254" s="49" t="s">
        <v>115</v>
      </c>
      <c r="P254" s="49" t="s">
        <v>1157</v>
      </c>
    </row>
    <row r="255" spans="13:16" x14ac:dyDescent="0.25">
      <c r="M255" s="64" t="s">
        <v>360</v>
      </c>
      <c r="N255" s="49" t="s">
        <v>90</v>
      </c>
      <c r="O255" s="49" t="s">
        <v>91</v>
      </c>
      <c r="P255" s="49" t="s">
        <v>1434</v>
      </c>
    </row>
    <row r="256" spans="13:16" x14ac:dyDescent="0.25">
      <c r="M256" s="64" t="s">
        <v>361</v>
      </c>
      <c r="N256" s="49" t="s">
        <v>87</v>
      </c>
      <c r="O256" s="49" t="s">
        <v>153</v>
      </c>
      <c r="P256" s="49" t="s">
        <v>1157</v>
      </c>
    </row>
    <row r="257" spans="13:16" x14ac:dyDescent="0.25">
      <c r="M257" s="64" t="s">
        <v>362</v>
      </c>
      <c r="N257" s="49" t="s">
        <v>87</v>
      </c>
      <c r="O257" s="49" t="s">
        <v>207</v>
      </c>
      <c r="P257" s="49" t="s">
        <v>1157</v>
      </c>
    </row>
    <row r="258" spans="13:16" x14ac:dyDescent="0.25">
      <c r="M258" s="64" t="s">
        <v>363</v>
      </c>
      <c r="N258" s="49" t="s">
        <v>143</v>
      </c>
      <c r="O258" s="49" t="s">
        <v>174</v>
      </c>
      <c r="P258" s="49" t="s">
        <v>1157</v>
      </c>
    </row>
    <row r="259" spans="13:16" x14ac:dyDescent="0.25">
      <c r="M259" s="64" t="s">
        <v>1500</v>
      </c>
      <c r="N259" s="49" t="s">
        <v>104</v>
      </c>
      <c r="O259" s="49" t="s">
        <v>188</v>
      </c>
      <c r="P259" s="49" t="s">
        <v>1435</v>
      </c>
    </row>
    <row r="260" spans="13:16" x14ac:dyDescent="0.25">
      <c r="M260" s="64" t="s">
        <v>1501</v>
      </c>
      <c r="N260" s="49" t="s">
        <v>124</v>
      </c>
      <c r="O260" s="49" t="s">
        <v>125</v>
      </c>
      <c r="P260" s="49" t="s">
        <v>1157</v>
      </c>
    </row>
    <row r="261" spans="13:16" x14ac:dyDescent="0.25">
      <c r="M261" s="64" t="s">
        <v>1502</v>
      </c>
      <c r="N261" s="49" t="s">
        <v>189</v>
      </c>
      <c r="O261" s="49" t="s">
        <v>190</v>
      </c>
      <c r="P261" s="49" t="s">
        <v>1157</v>
      </c>
    </row>
    <row r="262" spans="13:16" ht="25.5" x14ac:dyDescent="0.25">
      <c r="M262" s="64" t="s">
        <v>364</v>
      </c>
      <c r="N262" s="49" t="s">
        <v>140</v>
      </c>
      <c r="O262" s="49" t="s">
        <v>141</v>
      </c>
      <c r="P262" s="49" t="s">
        <v>1442</v>
      </c>
    </row>
    <row r="263" spans="13:16" x14ac:dyDescent="0.25">
      <c r="M263" s="64" t="s">
        <v>365</v>
      </c>
      <c r="N263" s="49" t="s">
        <v>114</v>
      </c>
      <c r="O263" s="49" t="s">
        <v>115</v>
      </c>
      <c r="P263" s="49" t="s">
        <v>1157</v>
      </c>
    </row>
    <row r="264" spans="13:16" x14ac:dyDescent="0.25">
      <c r="M264" s="64" t="s">
        <v>366</v>
      </c>
      <c r="N264" s="49" t="s">
        <v>248</v>
      </c>
      <c r="O264" s="49" t="s">
        <v>249</v>
      </c>
      <c r="P264" s="49" t="s">
        <v>1157</v>
      </c>
    </row>
    <row r="265" spans="13:16" x14ac:dyDescent="0.25">
      <c r="M265" s="64" t="s">
        <v>367</v>
      </c>
      <c r="N265" s="49" t="s">
        <v>143</v>
      </c>
      <c r="O265" s="49" t="s">
        <v>174</v>
      </c>
      <c r="P265" s="49" t="s">
        <v>1157</v>
      </c>
    </row>
    <row r="266" spans="13:16" x14ac:dyDescent="0.25">
      <c r="M266" s="64" t="s">
        <v>368</v>
      </c>
      <c r="N266" s="49" t="s">
        <v>108</v>
      </c>
      <c r="O266" s="49" t="s">
        <v>109</v>
      </c>
      <c r="P266" s="49" t="s">
        <v>1157</v>
      </c>
    </row>
    <row r="267" spans="13:16" x14ac:dyDescent="0.25">
      <c r="M267" s="64" t="s">
        <v>369</v>
      </c>
      <c r="N267" s="49" t="s">
        <v>197</v>
      </c>
      <c r="O267" s="49" t="s">
        <v>198</v>
      </c>
      <c r="P267" s="49" t="s">
        <v>1157</v>
      </c>
    </row>
    <row r="268" spans="13:16" x14ac:dyDescent="0.25">
      <c r="M268" s="64" t="s">
        <v>370</v>
      </c>
      <c r="N268" s="49" t="s">
        <v>143</v>
      </c>
      <c r="O268" s="49" t="s">
        <v>174</v>
      </c>
      <c r="P268" s="49" t="s">
        <v>1157</v>
      </c>
    </row>
    <row r="269" spans="13:16" x14ac:dyDescent="0.25">
      <c r="M269" s="64" t="s">
        <v>371</v>
      </c>
      <c r="N269" s="49" t="s">
        <v>248</v>
      </c>
      <c r="O269" s="49" t="s">
        <v>249</v>
      </c>
      <c r="P269" s="49" t="s">
        <v>1157</v>
      </c>
    </row>
    <row r="270" spans="13:16" x14ac:dyDescent="0.25">
      <c r="M270" s="64" t="s">
        <v>372</v>
      </c>
      <c r="N270" s="49" t="s">
        <v>146</v>
      </c>
      <c r="O270" s="49" t="s">
        <v>147</v>
      </c>
      <c r="P270" s="49" t="s">
        <v>1157</v>
      </c>
    </row>
    <row r="271" spans="13:16" x14ac:dyDescent="0.25">
      <c r="M271" s="64" t="s">
        <v>373</v>
      </c>
      <c r="N271" s="49" t="s">
        <v>178</v>
      </c>
      <c r="O271" s="49" t="s">
        <v>121</v>
      </c>
      <c r="P271" s="49" t="s">
        <v>1157</v>
      </c>
    </row>
    <row r="272" spans="13:16" x14ac:dyDescent="0.25">
      <c r="M272" s="64" t="s">
        <v>374</v>
      </c>
      <c r="N272" s="49" t="s">
        <v>124</v>
      </c>
      <c r="O272" s="49" t="s">
        <v>125</v>
      </c>
      <c r="P272" s="49" t="s">
        <v>1157</v>
      </c>
    </row>
    <row r="273" spans="13:16" x14ac:dyDescent="0.25">
      <c r="M273" s="64" t="s">
        <v>375</v>
      </c>
      <c r="N273" s="49" t="s">
        <v>143</v>
      </c>
      <c r="O273" s="49" t="s">
        <v>121</v>
      </c>
      <c r="P273" s="49" t="s">
        <v>1157</v>
      </c>
    </row>
    <row r="274" spans="13:16" x14ac:dyDescent="0.25">
      <c r="M274" s="64" t="s">
        <v>376</v>
      </c>
      <c r="N274" s="49" t="s">
        <v>95</v>
      </c>
      <c r="O274" s="49" t="s">
        <v>96</v>
      </c>
      <c r="P274" s="49" t="s">
        <v>1157</v>
      </c>
    </row>
    <row r="275" spans="13:16" x14ac:dyDescent="0.25">
      <c r="M275" s="64" t="s">
        <v>377</v>
      </c>
      <c r="N275" s="49" t="s">
        <v>143</v>
      </c>
      <c r="O275" s="49" t="s">
        <v>174</v>
      </c>
      <c r="P275" s="49" t="s">
        <v>1157</v>
      </c>
    </row>
    <row r="276" spans="13:16" x14ac:dyDescent="0.25">
      <c r="M276" s="64" t="s">
        <v>378</v>
      </c>
      <c r="N276" s="49" t="s">
        <v>108</v>
      </c>
      <c r="O276" s="49" t="s">
        <v>109</v>
      </c>
      <c r="P276" s="49" t="s">
        <v>1157</v>
      </c>
    </row>
    <row r="277" spans="13:16" x14ac:dyDescent="0.25">
      <c r="M277" s="64" t="s">
        <v>379</v>
      </c>
      <c r="N277" s="49" t="s">
        <v>90</v>
      </c>
      <c r="O277" s="49" t="s">
        <v>91</v>
      </c>
      <c r="P277" s="49" t="s">
        <v>1157</v>
      </c>
    </row>
    <row r="278" spans="13:16" x14ac:dyDescent="0.25">
      <c r="M278" s="64" t="s">
        <v>380</v>
      </c>
      <c r="N278" s="49" t="s">
        <v>90</v>
      </c>
      <c r="O278" s="49" t="s">
        <v>91</v>
      </c>
      <c r="P278" s="49" t="s">
        <v>1157</v>
      </c>
    </row>
    <row r="279" spans="13:16" x14ac:dyDescent="0.25">
      <c r="M279" s="64" t="s">
        <v>381</v>
      </c>
      <c r="N279" s="49" t="s">
        <v>143</v>
      </c>
      <c r="O279" s="49" t="s">
        <v>174</v>
      </c>
      <c r="P279" s="49" t="s">
        <v>1157</v>
      </c>
    </row>
    <row r="280" spans="13:16" x14ac:dyDescent="0.25">
      <c r="M280" s="64" t="s">
        <v>382</v>
      </c>
      <c r="N280" s="49" t="s">
        <v>95</v>
      </c>
      <c r="O280" s="49" t="s">
        <v>96</v>
      </c>
      <c r="P280" s="49" t="s">
        <v>1157</v>
      </c>
    </row>
    <row r="281" spans="13:16" x14ac:dyDescent="0.25">
      <c r="M281" s="64" t="s">
        <v>383</v>
      </c>
      <c r="N281" s="49" t="s">
        <v>384</v>
      </c>
      <c r="O281" s="49" t="s">
        <v>121</v>
      </c>
      <c r="P281" s="49" t="s">
        <v>1157</v>
      </c>
    </row>
    <row r="282" spans="13:16" x14ac:dyDescent="0.25">
      <c r="M282" s="64" t="s">
        <v>385</v>
      </c>
      <c r="N282" s="49" t="s">
        <v>124</v>
      </c>
      <c r="O282" s="49" t="s">
        <v>125</v>
      </c>
      <c r="P282" s="49" t="s">
        <v>1157</v>
      </c>
    </row>
    <row r="283" spans="13:16" ht="25.5" x14ac:dyDescent="0.25">
      <c r="M283" s="64" t="s">
        <v>386</v>
      </c>
      <c r="N283" s="49" t="s">
        <v>124</v>
      </c>
      <c r="O283" s="49" t="s">
        <v>125</v>
      </c>
      <c r="P283" s="49" t="s">
        <v>1442</v>
      </c>
    </row>
    <row r="284" spans="13:16" x14ac:dyDescent="0.25">
      <c r="M284" s="64" t="s">
        <v>387</v>
      </c>
      <c r="N284" s="49" t="s">
        <v>146</v>
      </c>
      <c r="O284" s="49" t="s">
        <v>147</v>
      </c>
      <c r="P284" s="49" t="s">
        <v>1157</v>
      </c>
    </row>
    <row r="285" spans="13:16" ht="38.25" x14ac:dyDescent="0.25">
      <c r="M285" s="64" t="s">
        <v>388</v>
      </c>
      <c r="N285" s="49" t="s">
        <v>126</v>
      </c>
      <c r="O285" s="49" t="s">
        <v>127</v>
      </c>
      <c r="P285" s="49" t="s">
        <v>1445</v>
      </c>
    </row>
    <row r="286" spans="13:16" x14ac:dyDescent="0.25">
      <c r="M286" s="64" t="s">
        <v>389</v>
      </c>
      <c r="N286" s="49" t="s">
        <v>114</v>
      </c>
      <c r="O286" s="49" t="s">
        <v>115</v>
      </c>
      <c r="P286" s="49" t="s">
        <v>1157</v>
      </c>
    </row>
    <row r="287" spans="13:16" x14ac:dyDescent="0.25">
      <c r="M287" s="64" t="s">
        <v>390</v>
      </c>
      <c r="N287" s="49" t="s">
        <v>111</v>
      </c>
      <c r="O287" s="49" t="s">
        <v>112</v>
      </c>
      <c r="P287" s="49" t="s">
        <v>1157</v>
      </c>
    </row>
    <row r="288" spans="13:16" x14ac:dyDescent="0.25">
      <c r="M288" s="64" t="s">
        <v>391</v>
      </c>
      <c r="N288" s="49" t="s">
        <v>87</v>
      </c>
      <c r="O288" s="49" t="s">
        <v>93</v>
      </c>
      <c r="P288" s="49" t="s">
        <v>1439</v>
      </c>
    </row>
    <row r="289" spans="13:16" x14ac:dyDescent="0.25">
      <c r="M289" s="64" t="s">
        <v>392</v>
      </c>
      <c r="N289" s="49" t="s">
        <v>131</v>
      </c>
      <c r="O289" s="49" t="s">
        <v>132</v>
      </c>
      <c r="P289" s="49" t="s">
        <v>1157</v>
      </c>
    </row>
    <row r="290" spans="13:16" ht="25.5" x14ac:dyDescent="0.25">
      <c r="M290" s="64" t="s">
        <v>393</v>
      </c>
      <c r="N290" s="49" t="s">
        <v>128</v>
      </c>
      <c r="O290" s="49" t="s">
        <v>129</v>
      </c>
      <c r="P290" s="49" t="s">
        <v>1433</v>
      </c>
    </row>
    <row r="291" spans="13:16" x14ac:dyDescent="0.25">
      <c r="M291" s="64" t="s">
        <v>394</v>
      </c>
      <c r="N291" s="49" t="s">
        <v>128</v>
      </c>
      <c r="O291" s="49" t="s">
        <v>129</v>
      </c>
      <c r="P291" s="49" t="s">
        <v>1157</v>
      </c>
    </row>
    <row r="292" spans="13:16" x14ac:dyDescent="0.25">
      <c r="M292" s="64" t="s">
        <v>395</v>
      </c>
      <c r="N292" s="49" t="s">
        <v>146</v>
      </c>
      <c r="O292" s="49" t="s">
        <v>147</v>
      </c>
      <c r="P292" s="49" t="s">
        <v>1157</v>
      </c>
    </row>
    <row r="293" spans="13:16" x14ac:dyDescent="0.25">
      <c r="M293" s="64" t="s">
        <v>396</v>
      </c>
      <c r="N293" s="49" t="s">
        <v>87</v>
      </c>
      <c r="O293" s="49" t="s">
        <v>153</v>
      </c>
      <c r="P293" s="49" t="s">
        <v>1157</v>
      </c>
    </row>
    <row r="294" spans="13:16" x14ac:dyDescent="0.25">
      <c r="M294" s="64" t="s">
        <v>397</v>
      </c>
      <c r="N294" s="49" t="s">
        <v>170</v>
      </c>
      <c r="O294" s="49" t="s">
        <v>171</v>
      </c>
      <c r="P294" s="49" t="s">
        <v>1157</v>
      </c>
    </row>
    <row r="295" spans="13:16" x14ac:dyDescent="0.25">
      <c r="M295" s="64" t="s">
        <v>398</v>
      </c>
      <c r="N295" s="49" t="s">
        <v>143</v>
      </c>
      <c r="O295" s="49" t="s">
        <v>174</v>
      </c>
      <c r="P295" s="49" t="s">
        <v>1157</v>
      </c>
    </row>
    <row r="296" spans="13:16" x14ac:dyDescent="0.25">
      <c r="M296" s="64" t="s">
        <v>399</v>
      </c>
      <c r="N296" s="49" t="s">
        <v>90</v>
      </c>
      <c r="O296" s="49" t="s">
        <v>91</v>
      </c>
      <c r="P296" s="49" t="s">
        <v>1157</v>
      </c>
    </row>
    <row r="297" spans="13:16" x14ac:dyDescent="0.25">
      <c r="M297" s="64" t="s">
        <v>400</v>
      </c>
      <c r="N297" s="49" t="s">
        <v>87</v>
      </c>
      <c r="O297" s="49" t="s">
        <v>153</v>
      </c>
      <c r="P297" s="49" t="s">
        <v>1157</v>
      </c>
    </row>
    <row r="298" spans="13:16" x14ac:dyDescent="0.25">
      <c r="M298" s="64" t="s">
        <v>401</v>
      </c>
      <c r="N298" s="49" t="s">
        <v>131</v>
      </c>
      <c r="O298" s="49" t="s">
        <v>132</v>
      </c>
      <c r="P298" s="49" t="s">
        <v>1157</v>
      </c>
    </row>
    <row r="299" spans="13:16" ht="25.5" x14ac:dyDescent="0.25">
      <c r="M299" s="64" t="s">
        <v>402</v>
      </c>
      <c r="N299" s="49" t="s">
        <v>87</v>
      </c>
      <c r="O299" s="49" t="s">
        <v>153</v>
      </c>
      <c r="P299" s="49" t="s">
        <v>1437</v>
      </c>
    </row>
    <row r="300" spans="13:16" x14ac:dyDescent="0.25">
      <c r="M300" s="64" t="s">
        <v>403</v>
      </c>
      <c r="N300" s="49" t="s">
        <v>136</v>
      </c>
      <c r="O300" s="49" t="s">
        <v>137</v>
      </c>
      <c r="P300" s="49" t="s">
        <v>1157</v>
      </c>
    </row>
    <row r="301" spans="13:16" x14ac:dyDescent="0.25">
      <c r="M301" s="64" t="s">
        <v>404</v>
      </c>
      <c r="N301" s="49" t="s">
        <v>131</v>
      </c>
      <c r="O301" s="49" t="s">
        <v>132</v>
      </c>
      <c r="P301" s="49" t="s">
        <v>1157</v>
      </c>
    </row>
    <row r="302" spans="13:16" x14ac:dyDescent="0.25">
      <c r="M302" s="64" t="s">
        <v>405</v>
      </c>
      <c r="N302" s="49" t="s">
        <v>95</v>
      </c>
      <c r="O302" s="49" t="s">
        <v>96</v>
      </c>
      <c r="P302" s="49" t="s">
        <v>1157</v>
      </c>
    </row>
    <row r="303" spans="13:16" ht="25.5" x14ac:dyDescent="0.25">
      <c r="M303" s="64" t="s">
        <v>406</v>
      </c>
      <c r="N303" s="49" t="s">
        <v>98</v>
      </c>
      <c r="O303" s="49" t="s">
        <v>99</v>
      </c>
      <c r="P303" s="49" t="s">
        <v>1157</v>
      </c>
    </row>
    <row r="304" spans="13:16" x14ac:dyDescent="0.25">
      <c r="M304" s="64" t="s">
        <v>407</v>
      </c>
      <c r="N304" s="49" t="s">
        <v>90</v>
      </c>
      <c r="O304" s="49" t="s">
        <v>91</v>
      </c>
      <c r="P304" s="49" t="s">
        <v>1434</v>
      </c>
    </row>
    <row r="305" spans="13:16" x14ac:dyDescent="0.25">
      <c r="M305" s="64" t="s">
        <v>408</v>
      </c>
      <c r="N305" s="49" t="s">
        <v>98</v>
      </c>
      <c r="O305" s="49" t="s">
        <v>99</v>
      </c>
      <c r="P305" s="49" t="s">
        <v>1157</v>
      </c>
    </row>
    <row r="306" spans="13:16" x14ac:dyDescent="0.25">
      <c r="M306" s="64" t="s">
        <v>409</v>
      </c>
      <c r="N306" s="49" t="s">
        <v>104</v>
      </c>
      <c r="O306" s="49" t="s">
        <v>188</v>
      </c>
      <c r="P306" s="49" t="s">
        <v>1435</v>
      </c>
    </row>
    <row r="307" spans="13:16" ht="25.5" x14ac:dyDescent="0.25">
      <c r="M307" s="64" t="s">
        <v>410</v>
      </c>
      <c r="N307" s="49" t="s">
        <v>114</v>
      </c>
      <c r="O307" s="49" t="s">
        <v>115</v>
      </c>
      <c r="P307" s="49" t="s">
        <v>1157</v>
      </c>
    </row>
    <row r="308" spans="13:16" x14ac:dyDescent="0.25">
      <c r="M308" s="64" t="s">
        <v>411</v>
      </c>
      <c r="N308" s="49" t="s">
        <v>87</v>
      </c>
      <c r="O308" s="49" t="s">
        <v>88</v>
      </c>
      <c r="P308" s="49" t="s">
        <v>1157</v>
      </c>
    </row>
    <row r="309" spans="13:16" x14ac:dyDescent="0.25">
      <c r="M309" s="64" t="s">
        <v>412</v>
      </c>
      <c r="N309" s="49" t="s">
        <v>95</v>
      </c>
      <c r="O309" s="49" t="s">
        <v>96</v>
      </c>
      <c r="P309" s="49" t="s">
        <v>1157</v>
      </c>
    </row>
    <row r="310" spans="13:16" x14ac:dyDescent="0.25">
      <c r="M310" s="64" t="s">
        <v>413</v>
      </c>
      <c r="N310" s="49" t="s">
        <v>131</v>
      </c>
      <c r="O310" s="49" t="s">
        <v>132</v>
      </c>
      <c r="P310" s="49" t="s">
        <v>1157</v>
      </c>
    </row>
    <row r="311" spans="13:16" ht="25.5" x14ac:dyDescent="0.25">
      <c r="M311" s="64" t="s">
        <v>414</v>
      </c>
      <c r="N311" s="49" t="s">
        <v>124</v>
      </c>
      <c r="O311" s="49" t="s">
        <v>125</v>
      </c>
      <c r="P311" s="49" t="s">
        <v>1441</v>
      </c>
    </row>
    <row r="312" spans="13:16" x14ac:dyDescent="0.25">
      <c r="M312" s="64" t="s">
        <v>415</v>
      </c>
      <c r="N312" s="49" t="s">
        <v>143</v>
      </c>
      <c r="O312" s="49" t="s">
        <v>174</v>
      </c>
      <c r="P312" s="49" t="s">
        <v>1157</v>
      </c>
    </row>
    <row r="313" spans="13:16" x14ac:dyDescent="0.25">
      <c r="M313" s="64" t="s">
        <v>416</v>
      </c>
      <c r="N313" s="49" t="s">
        <v>108</v>
      </c>
      <c r="O313" s="49" t="s">
        <v>109</v>
      </c>
      <c r="P313" s="49" t="s">
        <v>1157</v>
      </c>
    </row>
    <row r="314" spans="13:16" x14ac:dyDescent="0.25">
      <c r="M314" s="64" t="s">
        <v>417</v>
      </c>
      <c r="N314" s="49" t="s">
        <v>111</v>
      </c>
      <c r="O314" s="49" t="s">
        <v>112</v>
      </c>
      <c r="P314" s="49" t="s">
        <v>1157</v>
      </c>
    </row>
    <row r="315" spans="13:16" ht="38.25" x14ac:dyDescent="0.25">
      <c r="M315" s="64" t="s">
        <v>418</v>
      </c>
      <c r="N315" s="49" t="s">
        <v>126</v>
      </c>
      <c r="O315" s="49" t="s">
        <v>127</v>
      </c>
      <c r="P315" s="49" t="s">
        <v>1445</v>
      </c>
    </row>
    <row r="316" spans="13:16" x14ac:dyDescent="0.25">
      <c r="M316" s="64" t="s">
        <v>419</v>
      </c>
      <c r="N316" s="49" t="s">
        <v>95</v>
      </c>
      <c r="O316" s="49" t="s">
        <v>96</v>
      </c>
      <c r="P316" s="49" t="s">
        <v>1157</v>
      </c>
    </row>
    <row r="317" spans="13:16" x14ac:dyDescent="0.25">
      <c r="M317" s="64" t="s">
        <v>420</v>
      </c>
      <c r="N317" s="49" t="s">
        <v>131</v>
      </c>
      <c r="O317" s="49" t="s">
        <v>132</v>
      </c>
      <c r="P317" s="49" t="s">
        <v>1157</v>
      </c>
    </row>
    <row r="318" spans="13:16" x14ac:dyDescent="0.25">
      <c r="M318" s="64" t="s">
        <v>421</v>
      </c>
      <c r="N318" s="49" t="s">
        <v>422</v>
      </c>
      <c r="O318" s="49" t="s">
        <v>127</v>
      </c>
      <c r="P318" s="49" t="s">
        <v>1157</v>
      </c>
    </row>
    <row r="319" spans="13:16" x14ac:dyDescent="0.25">
      <c r="M319" s="64" t="s">
        <v>423</v>
      </c>
      <c r="N319" s="49" t="s">
        <v>143</v>
      </c>
      <c r="O319" s="49" t="s">
        <v>174</v>
      </c>
      <c r="P319" s="49" t="s">
        <v>1157</v>
      </c>
    </row>
    <row r="320" spans="13:16" x14ac:dyDescent="0.25">
      <c r="M320" s="64" t="s">
        <v>424</v>
      </c>
      <c r="N320" s="49" t="s">
        <v>114</v>
      </c>
      <c r="O320" s="49" t="s">
        <v>115</v>
      </c>
      <c r="P320" s="49" t="s">
        <v>1157</v>
      </c>
    </row>
    <row r="321" spans="13:16" x14ac:dyDescent="0.25">
      <c r="M321" s="64" t="s">
        <v>425</v>
      </c>
      <c r="N321" s="49" t="s">
        <v>104</v>
      </c>
      <c r="O321" s="49" t="s">
        <v>188</v>
      </c>
      <c r="P321" s="49" t="s">
        <v>1435</v>
      </c>
    </row>
    <row r="322" spans="13:16" ht="25.5" x14ac:dyDescent="0.25">
      <c r="M322" s="64" t="s">
        <v>426</v>
      </c>
      <c r="N322" s="49" t="s">
        <v>98</v>
      </c>
      <c r="O322" s="49" t="s">
        <v>99</v>
      </c>
      <c r="P322" s="49" t="s">
        <v>98</v>
      </c>
    </row>
    <row r="323" spans="13:16" x14ac:dyDescent="0.25">
      <c r="M323" s="64" t="s">
        <v>427</v>
      </c>
      <c r="N323" s="49" t="s">
        <v>128</v>
      </c>
      <c r="O323" s="49" t="s">
        <v>129</v>
      </c>
      <c r="P323" s="49" t="s">
        <v>1157</v>
      </c>
    </row>
    <row r="324" spans="13:16" x14ac:dyDescent="0.25">
      <c r="M324" s="64" t="s">
        <v>428</v>
      </c>
      <c r="N324" s="49" t="s">
        <v>111</v>
      </c>
      <c r="O324" s="49" t="s">
        <v>112</v>
      </c>
      <c r="P324" s="49" t="s">
        <v>1157</v>
      </c>
    </row>
    <row r="325" spans="13:16" ht="38.25" x14ac:dyDescent="0.25">
      <c r="M325" s="64" t="s">
        <v>429</v>
      </c>
      <c r="N325" s="49" t="s">
        <v>126</v>
      </c>
      <c r="O325" s="49" t="s">
        <v>127</v>
      </c>
      <c r="P325" s="49" t="s">
        <v>1445</v>
      </c>
    </row>
    <row r="326" spans="13:16" x14ac:dyDescent="0.25">
      <c r="M326" s="64" t="s">
        <v>430</v>
      </c>
      <c r="N326" s="49" t="s">
        <v>124</v>
      </c>
      <c r="O326" s="49" t="s">
        <v>125</v>
      </c>
      <c r="P326" s="49" t="s">
        <v>1157</v>
      </c>
    </row>
    <row r="327" spans="13:16" x14ac:dyDescent="0.25">
      <c r="M327" s="64" t="s">
        <v>1505</v>
      </c>
      <c r="N327" s="49" t="s">
        <v>104</v>
      </c>
      <c r="O327" s="49" t="s">
        <v>105</v>
      </c>
      <c r="P327" s="49" t="s">
        <v>1157</v>
      </c>
    </row>
    <row r="328" spans="13:16" x14ac:dyDescent="0.25">
      <c r="M328" s="64" t="s">
        <v>1503</v>
      </c>
      <c r="N328" s="49" t="s">
        <v>108</v>
      </c>
      <c r="O328" s="49" t="s">
        <v>109</v>
      </c>
      <c r="P328" s="49" t="s">
        <v>1157</v>
      </c>
    </row>
    <row r="329" spans="13:16" x14ac:dyDescent="0.25">
      <c r="M329" s="64" t="s">
        <v>1504</v>
      </c>
      <c r="N329" s="49" t="s">
        <v>114</v>
      </c>
      <c r="O329" s="49" t="s">
        <v>115</v>
      </c>
      <c r="P329" s="49" t="s">
        <v>1157</v>
      </c>
    </row>
    <row r="330" spans="13:16" x14ac:dyDescent="0.25">
      <c r="M330" s="64" t="s">
        <v>431</v>
      </c>
      <c r="N330" s="49" t="s">
        <v>136</v>
      </c>
      <c r="O330" s="49" t="s">
        <v>137</v>
      </c>
      <c r="P330" s="49" t="s">
        <v>1157</v>
      </c>
    </row>
    <row r="331" spans="13:16" x14ac:dyDescent="0.25">
      <c r="M331" s="64" t="s">
        <v>432</v>
      </c>
      <c r="N331" s="49" t="s">
        <v>114</v>
      </c>
      <c r="O331" s="49" t="s">
        <v>242</v>
      </c>
      <c r="P331" s="49" t="s">
        <v>1157</v>
      </c>
    </row>
    <row r="332" spans="13:16" x14ac:dyDescent="0.25">
      <c r="M332" s="64" t="s">
        <v>433</v>
      </c>
      <c r="N332" s="49" t="s">
        <v>136</v>
      </c>
      <c r="O332" s="49" t="s">
        <v>137</v>
      </c>
      <c r="P332" s="49" t="s">
        <v>1157</v>
      </c>
    </row>
    <row r="333" spans="13:16" x14ac:dyDescent="0.25">
      <c r="M333" s="64" t="s">
        <v>434</v>
      </c>
      <c r="N333" s="49" t="s">
        <v>268</v>
      </c>
      <c r="O333" s="49" t="s">
        <v>215</v>
      </c>
      <c r="P333" s="49" t="s">
        <v>1444</v>
      </c>
    </row>
    <row r="334" spans="13:16" x14ac:dyDescent="0.25">
      <c r="M334" s="64" t="s">
        <v>435</v>
      </c>
      <c r="N334" s="49" t="s">
        <v>248</v>
      </c>
      <c r="O334" s="49" t="s">
        <v>249</v>
      </c>
      <c r="P334" s="49" t="s">
        <v>1157</v>
      </c>
    </row>
    <row r="335" spans="13:16" x14ac:dyDescent="0.25">
      <c r="M335" s="64" t="s">
        <v>436</v>
      </c>
      <c r="N335" s="49" t="s">
        <v>108</v>
      </c>
      <c r="O335" s="49" t="s">
        <v>109</v>
      </c>
      <c r="P335" s="49" t="s">
        <v>1157</v>
      </c>
    </row>
    <row r="336" spans="13:16" ht="25.5" x14ac:dyDescent="0.25">
      <c r="M336" s="64" t="s">
        <v>437</v>
      </c>
      <c r="N336" s="49" t="s">
        <v>124</v>
      </c>
      <c r="O336" s="49" t="s">
        <v>125</v>
      </c>
      <c r="P336" s="49" t="s">
        <v>1442</v>
      </c>
    </row>
    <row r="337" spans="13:16" x14ac:dyDescent="0.25">
      <c r="M337" s="64" t="s">
        <v>438</v>
      </c>
      <c r="N337" s="49" t="s">
        <v>87</v>
      </c>
      <c r="O337" s="49" t="s">
        <v>88</v>
      </c>
      <c r="P337" s="49" t="s">
        <v>1157</v>
      </c>
    </row>
    <row r="338" spans="13:16" x14ac:dyDescent="0.25">
      <c r="M338" s="64" t="s">
        <v>439</v>
      </c>
      <c r="N338" s="49" t="s">
        <v>124</v>
      </c>
      <c r="O338" s="49" t="s">
        <v>125</v>
      </c>
      <c r="P338" s="49" t="s">
        <v>1157</v>
      </c>
    </row>
    <row r="339" spans="13:16" ht="25.5" x14ac:dyDescent="0.25">
      <c r="M339" s="64" t="s">
        <v>1507</v>
      </c>
      <c r="N339" s="49" t="s">
        <v>140</v>
      </c>
      <c r="O339" s="49" t="s">
        <v>141</v>
      </c>
      <c r="P339" s="49" t="s">
        <v>1442</v>
      </c>
    </row>
    <row r="340" spans="13:16" x14ac:dyDescent="0.25">
      <c r="M340" s="64" t="s">
        <v>1506</v>
      </c>
      <c r="N340" s="49" t="s">
        <v>124</v>
      </c>
      <c r="O340" s="49" t="s">
        <v>125</v>
      </c>
      <c r="P340" s="49" t="s">
        <v>1157</v>
      </c>
    </row>
    <row r="341" spans="13:16" x14ac:dyDescent="0.25">
      <c r="M341" s="64" t="s">
        <v>440</v>
      </c>
      <c r="N341" s="49" t="s">
        <v>90</v>
      </c>
      <c r="O341" s="49" t="s">
        <v>91</v>
      </c>
      <c r="P341" s="49" t="s">
        <v>1434</v>
      </c>
    </row>
    <row r="342" spans="13:16" x14ac:dyDescent="0.25">
      <c r="M342" s="64" t="s">
        <v>441</v>
      </c>
      <c r="N342" s="49" t="s">
        <v>90</v>
      </c>
      <c r="O342" s="49" t="s">
        <v>91</v>
      </c>
      <c r="P342" s="49" t="s">
        <v>1157</v>
      </c>
    </row>
    <row r="343" spans="13:16" x14ac:dyDescent="0.25">
      <c r="M343" s="64" t="s">
        <v>442</v>
      </c>
      <c r="N343" s="49" t="s">
        <v>101</v>
      </c>
      <c r="O343" s="49" t="s">
        <v>102</v>
      </c>
      <c r="P343" s="49" t="s">
        <v>1157</v>
      </c>
    </row>
    <row r="344" spans="13:16" x14ac:dyDescent="0.25">
      <c r="M344" s="64" t="s">
        <v>443</v>
      </c>
      <c r="N344" s="49" t="s">
        <v>114</v>
      </c>
      <c r="O344" s="49" t="s">
        <v>115</v>
      </c>
      <c r="P344" s="49" t="s">
        <v>1157</v>
      </c>
    </row>
    <row r="345" spans="13:16" x14ac:dyDescent="0.25">
      <c r="M345" s="64" t="s">
        <v>444</v>
      </c>
      <c r="N345" s="49" t="s">
        <v>114</v>
      </c>
      <c r="O345" s="49" t="s">
        <v>115</v>
      </c>
      <c r="P345" s="49" t="s">
        <v>1157</v>
      </c>
    </row>
    <row r="346" spans="13:16" x14ac:dyDescent="0.25">
      <c r="M346" s="64" t="s">
        <v>445</v>
      </c>
      <c r="N346" s="49" t="s">
        <v>87</v>
      </c>
      <c r="O346" s="49" t="s">
        <v>153</v>
      </c>
      <c r="P346" s="49" t="s">
        <v>1157</v>
      </c>
    </row>
    <row r="347" spans="13:16" x14ac:dyDescent="0.25">
      <c r="M347" s="64" t="s">
        <v>446</v>
      </c>
      <c r="N347" s="49" t="s">
        <v>87</v>
      </c>
      <c r="O347" s="49" t="s">
        <v>153</v>
      </c>
      <c r="P347" s="49" t="s">
        <v>1157</v>
      </c>
    </row>
    <row r="348" spans="13:16" x14ac:dyDescent="0.25">
      <c r="M348" s="64" t="s">
        <v>447</v>
      </c>
      <c r="N348" s="49" t="s">
        <v>87</v>
      </c>
      <c r="O348" s="49" t="s">
        <v>207</v>
      </c>
      <c r="P348" s="49" t="s">
        <v>1157</v>
      </c>
    </row>
    <row r="349" spans="13:16" x14ac:dyDescent="0.25">
      <c r="M349" s="64" t="s">
        <v>448</v>
      </c>
      <c r="N349" s="49" t="s">
        <v>146</v>
      </c>
      <c r="O349" s="49" t="s">
        <v>147</v>
      </c>
      <c r="P349" s="49" t="s">
        <v>1157</v>
      </c>
    </row>
    <row r="350" spans="13:16" x14ac:dyDescent="0.25">
      <c r="M350" s="64" t="s">
        <v>449</v>
      </c>
      <c r="N350" s="49" t="s">
        <v>108</v>
      </c>
      <c r="O350" s="49" t="s">
        <v>109</v>
      </c>
      <c r="P350" s="49" t="s">
        <v>1157</v>
      </c>
    </row>
    <row r="351" spans="13:16" x14ac:dyDescent="0.25">
      <c r="M351" s="64" t="s">
        <v>450</v>
      </c>
      <c r="N351" s="49" t="s">
        <v>146</v>
      </c>
      <c r="O351" s="49" t="s">
        <v>147</v>
      </c>
      <c r="P351" s="49" t="s">
        <v>1157</v>
      </c>
    </row>
    <row r="352" spans="13:16" x14ac:dyDescent="0.25">
      <c r="M352" s="64" t="s">
        <v>451</v>
      </c>
      <c r="N352" s="49" t="s">
        <v>117</v>
      </c>
      <c r="O352" s="49" t="s">
        <v>118</v>
      </c>
      <c r="P352" s="49" t="s">
        <v>1157</v>
      </c>
    </row>
    <row r="353" spans="13:16" x14ac:dyDescent="0.25">
      <c r="M353" s="64" t="s">
        <v>452</v>
      </c>
      <c r="N353" s="49" t="s">
        <v>189</v>
      </c>
      <c r="O353" s="49" t="s">
        <v>190</v>
      </c>
      <c r="P353" s="49" t="s">
        <v>1157</v>
      </c>
    </row>
    <row r="354" spans="13:16" x14ac:dyDescent="0.25">
      <c r="M354" s="64" t="s">
        <v>453</v>
      </c>
      <c r="N354" s="49" t="s">
        <v>143</v>
      </c>
      <c r="O354" s="49" t="s">
        <v>174</v>
      </c>
      <c r="P354" s="49" t="s">
        <v>1157</v>
      </c>
    </row>
    <row r="355" spans="13:16" x14ac:dyDescent="0.25">
      <c r="M355" s="64" t="s">
        <v>454</v>
      </c>
      <c r="N355" s="49" t="s">
        <v>146</v>
      </c>
      <c r="O355" s="49" t="s">
        <v>147</v>
      </c>
      <c r="P355" s="49" t="s">
        <v>1157</v>
      </c>
    </row>
    <row r="356" spans="13:16" ht="38.25" x14ac:dyDescent="0.25">
      <c r="M356" s="64" t="s">
        <v>1508</v>
      </c>
      <c r="N356" s="49" t="s">
        <v>126</v>
      </c>
      <c r="O356" s="49" t="s">
        <v>127</v>
      </c>
      <c r="P356" s="49" t="s">
        <v>1445</v>
      </c>
    </row>
    <row r="357" spans="13:16" x14ac:dyDescent="0.25">
      <c r="M357" s="64" t="s">
        <v>1509</v>
      </c>
      <c r="N357" s="49" t="s">
        <v>140</v>
      </c>
      <c r="O357" s="49" t="s">
        <v>141</v>
      </c>
      <c r="P357" s="49" t="s">
        <v>1157</v>
      </c>
    </row>
    <row r="358" spans="13:16" x14ac:dyDescent="0.25">
      <c r="M358" s="64" t="s">
        <v>455</v>
      </c>
      <c r="N358" s="49" t="s">
        <v>143</v>
      </c>
      <c r="O358" s="49" t="s">
        <v>174</v>
      </c>
      <c r="P358" s="49" t="s">
        <v>1157</v>
      </c>
    </row>
    <row r="359" spans="13:16" x14ac:dyDescent="0.25">
      <c r="M359" s="64" t="s">
        <v>456</v>
      </c>
      <c r="N359" s="49" t="s">
        <v>114</v>
      </c>
      <c r="O359" s="49" t="s">
        <v>115</v>
      </c>
      <c r="P359" s="49" t="s">
        <v>1157</v>
      </c>
    </row>
    <row r="360" spans="13:16" ht="25.5" x14ac:dyDescent="0.25">
      <c r="M360" s="64" t="s">
        <v>457</v>
      </c>
      <c r="N360" s="49" t="s">
        <v>131</v>
      </c>
      <c r="O360" s="49" t="s">
        <v>132</v>
      </c>
      <c r="P360" s="49" t="s">
        <v>1442</v>
      </c>
    </row>
    <row r="361" spans="13:16" x14ac:dyDescent="0.25">
      <c r="M361" s="64" t="s">
        <v>458</v>
      </c>
      <c r="N361" s="49" t="s">
        <v>114</v>
      </c>
      <c r="O361" s="49" t="s">
        <v>242</v>
      </c>
      <c r="P361" s="49" t="s">
        <v>1157</v>
      </c>
    </row>
    <row r="362" spans="13:16" x14ac:dyDescent="0.25">
      <c r="M362" s="64" t="s">
        <v>459</v>
      </c>
      <c r="N362" s="49" t="s">
        <v>108</v>
      </c>
      <c r="O362" s="49" t="s">
        <v>460</v>
      </c>
      <c r="P362" s="49" t="s">
        <v>1157</v>
      </c>
    </row>
    <row r="363" spans="13:16" ht="25.5" x14ac:dyDescent="0.25">
      <c r="M363" s="64" t="s">
        <v>461</v>
      </c>
      <c r="N363" s="49" t="s">
        <v>128</v>
      </c>
      <c r="O363" s="49" t="s">
        <v>129</v>
      </c>
      <c r="P363" s="49" t="s">
        <v>1433</v>
      </c>
    </row>
    <row r="364" spans="13:16" x14ac:dyDescent="0.25">
      <c r="M364" s="64" t="s">
        <v>462</v>
      </c>
      <c r="N364" s="49" t="s">
        <v>178</v>
      </c>
      <c r="O364" s="49" t="s">
        <v>121</v>
      </c>
      <c r="P364" s="49" t="s">
        <v>178</v>
      </c>
    </row>
    <row r="365" spans="13:16" x14ac:dyDescent="0.25">
      <c r="M365" s="64" t="s">
        <v>463</v>
      </c>
      <c r="N365" s="49" t="s">
        <v>108</v>
      </c>
      <c r="O365" s="49" t="s">
        <v>121</v>
      </c>
      <c r="P365" s="49" t="s">
        <v>1157</v>
      </c>
    </row>
    <row r="366" spans="13:16" ht="25.5" x14ac:dyDescent="0.25">
      <c r="M366" s="64" t="s">
        <v>464</v>
      </c>
      <c r="N366" s="49" t="s">
        <v>124</v>
      </c>
      <c r="O366" s="49" t="s">
        <v>125</v>
      </c>
      <c r="P366" s="49" t="s">
        <v>1441</v>
      </c>
    </row>
    <row r="367" spans="13:16" x14ac:dyDescent="0.25">
      <c r="M367" s="64" t="s">
        <v>465</v>
      </c>
      <c r="N367" s="49" t="s">
        <v>87</v>
      </c>
      <c r="O367" s="49" t="s">
        <v>153</v>
      </c>
      <c r="P367" s="49" t="s">
        <v>1157</v>
      </c>
    </row>
    <row r="368" spans="13:16" x14ac:dyDescent="0.25">
      <c r="M368" s="64" t="s">
        <v>466</v>
      </c>
      <c r="N368" s="49" t="s">
        <v>146</v>
      </c>
      <c r="O368" s="49" t="s">
        <v>147</v>
      </c>
      <c r="P368" s="49" t="s">
        <v>1157</v>
      </c>
    </row>
    <row r="369" spans="13:16" x14ac:dyDescent="0.25">
      <c r="M369" s="64" t="s">
        <v>467</v>
      </c>
      <c r="N369" s="49" t="s">
        <v>87</v>
      </c>
      <c r="O369" s="49" t="s">
        <v>93</v>
      </c>
      <c r="P369" s="49" t="s">
        <v>1157</v>
      </c>
    </row>
    <row r="370" spans="13:16" x14ac:dyDescent="0.25">
      <c r="M370" s="64" t="s">
        <v>468</v>
      </c>
      <c r="N370" s="49" t="s">
        <v>95</v>
      </c>
      <c r="O370" s="49" t="s">
        <v>96</v>
      </c>
      <c r="P370" s="49" t="s">
        <v>1157</v>
      </c>
    </row>
    <row r="371" spans="13:16" ht="25.5" x14ac:dyDescent="0.25">
      <c r="M371" s="64" t="s">
        <v>80</v>
      </c>
      <c r="N371" s="49" t="s">
        <v>136</v>
      </c>
      <c r="O371" s="49" t="s">
        <v>137</v>
      </c>
      <c r="P371" s="49" t="s">
        <v>1433</v>
      </c>
    </row>
    <row r="372" spans="13:16" x14ac:dyDescent="0.25">
      <c r="M372" s="64" t="s">
        <v>469</v>
      </c>
      <c r="N372" s="49" t="s">
        <v>124</v>
      </c>
      <c r="O372" s="49" t="s">
        <v>125</v>
      </c>
      <c r="P372" s="49" t="s">
        <v>1157</v>
      </c>
    </row>
    <row r="373" spans="13:16" x14ac:dyDescent="0.25">
      <c r="M373" s="64" t="s">
        <v>470</v>
      </c>
      <c r="N373" s="49" t="s">
        <v>108</v>
      </c>
      <c r="O373" s="49" t="s">
        <v>109</v>
      </c>
      <c r="P373" s="49" t="s">
        <v>1157</v>
      </c>
    </row>
    <row r="374" spans="13:16" x14ac:dyDescent="0.25">
      <c r="M374" s="64" t="s">
        <v>471</v>
      </c>
      <c r="N374" s="49" t="s">
        <v>108</v>
      </c>
      <c r="O374" s="49" t="s">
        <v>109</v>
      </c>
      <c r="P374" s="49" t="s">
        <v>1157</v>
      </c>
    </row>
    <row r="375" spans="13:16" x14ac:dyDescent="0.25">
      <c r="M375" s="64" t="s">
        <v>472</v>
      </c>
      <c r="N375" s="49" t="s">
        <v>108</v>
      </c>
      <c r="O375" s="49" t="s">
        <v>109</v>
      </c>
      <c r="P375" s="49" t="s">
        <v>1157</v>
      </c>
    </row>
    <row r="376" spans="13:16" x14ac:dyDescent="0.25">
      <c r="M376" s="64" t="s">
        <v>473</v>
      </c>
      <c r="N376" s="49" t="s">
        <v>108</v>
      </c>
      <c r="O376" s="49" t="s">
        <v>460</v>
      </c>
      <c r="P376" s="49" t="s">
        <v>1157</v>
      </c>
    </row>
    <row r="377" spans="13:16" x14ac:dyDescent="0.25">
      <c r="M377" s="64" t="s">
        <v>474</v>
      </c>
      <c r="N377" s="49" t="s">
        <v>108</v>
      </c>
      <c r="O377" s="49" t="s">
        <v>109</v>
      </c>
      <c r="P377" s="49" t="s">
        <v>1157</v>
      </c>
    </row>
    <row r="378" spans="13:16" x14ac:dyDescent="0.25">
      <c r="M378" s="64" t="s">
        <v>475</v>
      </c>
      <c r="N378" s="49" t="s">
        <v>143</v>
      </c>
      <c r="O378" s="49" t="s">
        <v>174</v>
      </c>
      <c r="P378" s="49" t="s">
        <v>1157</v>
      </c>
    </row>
    <row r="379" spans="13:16" x14ac:dyDescent="0.25">
      <c r="M379" s="64" t="s">
        <v>476</v>
      </c>
      <c r="N379" s="49" t="s">
        <v>108</v>
      </c>
      <c r="O379" s="49" t="s">
        <v>460</v>
      </c>
      <c r="P379" s="49" t="s">
        <v>1157</v>
      </c>
    </row>
    <row r="380" spans="13:16" x14ac:dyDescent="0.25">
      <c r="M380" s="64" t="s">
        <v>477</v>
      </c>
      <c r="N380" s="49" t="s">
        <v>114</v>
      </c>
      <c r="O380" s="49" t="s">
        <v>115</v>
      </c>
      <c r="P380" s="49" t="s">
        <v>1157</v>
      </c>
    </row>
    <row r="381" spans="13:16" x14ac:dyDescent="0.25">
      <c r="M381" s="64" t="s">
        <v>478</v>
      </c>
      <c r="N381" s="49" t="s">
        <v>203</v>
      </c>
      <c r="O381" s="49" t="s">
        <v>204</v>
      </c>
      <c r="P381" s="49" t="s">
        <v>1157</v>
      </c>
    </row>
    <row r="382" spans="13:16" x14ac:dyDescent="0.25">
      <c r="M382" s="64" t="s">
        <v>479</v>
      </c>
      <c r="N382" s="49" t="s">
        <v>248</v>
      </c>
      <c r="O382" s="49" t="s">
        <v>249</v>
      </c>
      <c r="P382" s="49" t="s">
        <v>1157</v>
      </c>
    </row>
    <row r="383" spans="13:16" x14ac:dyDescent="0.25">
      <c r="M383" s="64" t="s">
        <v>480</v>
      </c>
      <c r="N383" s="49" t="s">
        <v>108</v>
      </c>
      <c r="O383" s="49" t="s">
        <v>460</v>
      </c>
      <c r="P383" s="49" t="s">
        <v>1157</v>
      </c>
    </row>
    <row r="384" spans="13:16" x14ac:dyDescent="0.25">
      <c r="M384" s="64" t="s">
        <v>481</v>
      </c>
      <c r="N384" s="49" t="s">
        <v>111</v>
      </c>
      <c r="O384" s="49" t="s">
        <v>112</v>
      </c>
      <c r="P384" s="49" t="s">
        <v>1157</v>
      </c>
    </row>
    <row r="385" spans="13:16" x14ac:dyDescent="0.25">
      <c r="M385" s="64" t="s">
        <v>482</v>
      </c>
      <c r="N385" s="49" t="s">
        <v>114</v>
      </c>
      <c r="O385" s="49" t="s">
        <v>115</v>
      </c>
      <c r="P385" s="49" t="s">
        <v>1157</v>
      </c>
    </row>
    <row r="386" spans="13:16" x14ac:dyDescent="0.25">
      <c r="M386" s="64" t="s">
        <v>483</v>
      </c>
      <c r="N386" s="49" t="s">
        <v>143</v>
      </c>
      <c r="O386" s="49" t="s">
        <v>174</v>
      </c>
      <c r="P386" s="49" t="s">
        <v>1157</v>
      </c>
    </row>
    <row r="387" spans="13:16" x14ac:dyDescent="0.25">
      <c r="M387" s="64" t="s">
        <v>484</v>
      </c>
      <c r="N387" s="49" t="s">
        <v>143</v>
      </c>
      <c r="O387" s="49" t="s">
        <v>144</v>
      </c>
      <c r="P387" s="49" t="s">
        <v>1157</v>
      </c>
    </row>
    <row r="388" spans="13:16" x14ac:dyDescent="0.25">
      <c r="M388" s="64" t="s">
        <v>485</v>
      </c>
      <c r="N388" s="49" t="s">
        <v>101</v>
      </c>
      <c r="O388" s="49" t="s">
        <v>102</v>
      </c>
      <c r="P388" s="49" t="s">
        <v>1157</v>
      </c>
    </row>
    <row r="389" spans="13:16" x14ac:dyDescent="0.25">
      <c r="M389" s="64" t="s">
        <v>486</v>
      </c>
      <c r="N389" s="49" t="s">
        <v>189</v>
      </c>
      <c r="O389" s="49" t="s">
        <v>190</v>
      </c>
      <c r="P389" s="49" t="s">
        <v>1157</v>
      </c>
    </row>
    <row r="390" spans="13:16" x14ac:dyDescent="0.25">
      <c r="M390" s="64" t="s">
        <v>487</v>
      </c>
      <c r="N390" s="49" t="s">
        <v>101</v>
      </c>
      <c r="O390" s="49" t="s">
        <v>102</v>
      </c>
      <c r="P390" s="49" t="s">
        <v>1157</v>
      </c>
    </row>
    <row r="391" spans="13:16" x14ac:dyDescent="0.25">
      <c r="M391" s="64" t="s">
        <v>488</v>
      </c>
      <c r="N391" s="49" t="s">
        <v>131</v>
      </c>
      <c r="O391" s="49" t="s">
        <v>132</v>
      </c>
      <c r="P391" s="49" t="s">
        <v>1157</v>
      </c>
    </row>
    <row r="392" spans="13:16" x14ac:dyDescent="0.25">
      <c r="M392" s="64" t="s">
        <v>489</v>
      </c>
      <c r="N392" s="49" t="s">
        <v>87</v>
      </c>
      <c r="O392" s="49" t="s">
        <v>93</v>
      </c>
      <c r="P392" s="49" t="s">
        <v>1157</v>
      </c>
    </row>
    <row r="393" spans="13:16" x14ac:dyDescent="0.25">
      <c r="M393" s="64" t="s">
        <v>490</v>
      </c>
      <c r="N393" s="49" t="s">
        <v>108</v>
      </c>
      <c r="O393" s="49" t="s">
        <v>109</v>
      </c>
      <c r="P393" s="49" t="s">
        <v>1157</v>
      </c>
    </row>
    <row r="394" spans="13:16" x14ac:dyDescent="0.25">
      <c r="M394" s="64" t="s">
        <v>491</v>
      </c>
      <c r="N394" s="49" t="s">
        <v>87</v>
      </c>
      <c r="O394" s="49" t="s">
        <v>153</v>
      </c>
      <c r="P394" s="49" t="s">
        <v>1157</v>
      </c>
    </row>
    <row r="395" spans="13:16" x14ac:dyDescent="0.25">
      <c r="M395" s="64" t="s">
        <v>492</v>
      </c>
      <c r="N395" s="49" t="s">
        <v>87</v>
      </c>
      <c r="O395" s="49" t="s">
        <v>207</v>
      </c>
      <c r="P395" s="49" t="s">
        <v>1157</v>
      </c>
    </row>
    <row r="396" spans="13:16" x14ac:dyDescent="0.25">
      <c r="M396" s="64" t="s">
        <v>493</v>
      </c>
      <c r="N396" s="49" t="s">
        <v>114</v>
      </c>
      <c r="O396" s="49" t="s">
        <v>242</v>
      </c>
      <c r="P396" s="49" t="s">
        <v>1157</v>
      </c>
    </row>
    <row r="397" spans="13:16" x14ac:dyDescent="0.25">
      <c r="M397" s="64" t="s">
        <v>494</v>
      </c>
      <c r="N397" s="49" t="s">
        <v>87</v>
      </c>
      <c r="O397" s="49" t="s">
        <v>153</v>
      </c>
      <c r="P397" s="49" t="s">
        <v>1157</v>
      </c>
    </row>
    <row r="398" spans="13:16" x14ac:dyDescent="0.25">
      <c r="M398" s="64" t="s">
        <v>495</v>
      </c>
      <c r="N398" s="49" t="s">
        <v>111</v>
      </c>
      <c r="O398" s="49" t="s">
        <v>112</v>
      </c>
      <c r="P398" s="49" t="s">
        <v>1157</v>
      </c>
    </row>
    <row r="399" spans="13:16" x14ac:dyDescent="0.25">
      <c r="M399" s="64" t="s">
        <v>496</v>
      </c>
      <c r="N399" s="49" t="s">
        <v>90</v>
      </c>
      <c r="O399" s="49" t="s">
        <v>91</v>
      </c>
      <c r="P399" s="49" t="s">
        <v>1157</v>
      </c>
    </row>
    <row r="400" spans="13:16" x14ac:dyDescent="0.25">
      <c r="M400" s="64" t="s">
        <v>1512</v>
      </c>
      <c r="N400" s="49" t="s">
        <v>87</v>
      </c>
      <c r="O400" s="49" t="s">
        <v>88</v>
      </c>
      <c r="P400" s="49" t="s">
        <v>1157</v>
      </c>
    </row>
    <row r="401" spans="13:16" x14ac:dyDescent="0.25">
      <c r="M401" s="64" t="s">
        <v>1510</v>
      </c>
      <c r="N401" s="49" t="s">
        <v>108</v>
      </c>
      <c r="O401" s="49" t="s">
        <v>109</v>
      </c>
      <c r="P401" s="49" t="s">
        <v>1157</v>
      </c>
    </row>
    <row r="402" spans="13:16" x14ac:dyDescent="0.25">
      <c r="M402" s="64" t="s">
        <v>1511</v>
      </c>
      <c r="N402" s="49" t="s">
        <v>95</v>
      </c>
      <c r="O402" s="49" t="s">
        <v>96</v>
      </c>
      <c r="P402" s="49" t="s">
        <v>1157</v>
      </c>
    </row>
    <row r="403" spans="13:16" x14ac:dyDescent="0.25">
      <c r="M403" s="64" t="s">
        <v>497</v>
      </c>
      <c r="N403" s="49" t="s">
        <v>114</v>
      </c>
      <c r="O403" s="49" t="s">
        <v>115</v>
      </c>
      <c r="P403" s="49" t="s">
        <v>1157</v>
      </c>
    </row>
    <row r="404" spans="13:16" x14ac:dyDescent="0.25">
      <c r="M404" s="64" t="s">
        <v>498</v>
      </c>
      <c r="N404" s="49" t="s">
        <v>143</v>
      </c>
      <c r="O404" s="49" t="s">
        <v>174</v>
      </c>
      <c r="P404" s="49" t="s">
        <v>1157</v>
      </c>
    </row>
    <row r="405" spans="13:16" x14ac:dyDescent="0.25">
      <c r="M405" s="64" t="s">
        <v>499</v>
      </c>
      <c r="N405" s="49" t="s">
        <v>131</v>
      </c>
      <c r="O405" s="49" t="s">
        <v>132</v>
      </c>
      <c r="P405" s="49" t="s">
        <v>1157</v>
      </c>
    </row>
    <row r="406" spans="13:16" x14ac:dyDescent="0.25">
      <c r="M406" s="64" t="s">
        <v>500</v>
      </c>
      <c r="N406" s="49" t="s">
        <v>140</v>
      </c>
      <c r="O406" s="49" t="s">
        <v>141</v>
      </c>
      <c r="P406" s="49" t="s">
        <v>1157</v>
      </c>
    </row>
    <row r="407" spans="13:16" x14ac:dyDescent="0.25">
      <c r="M407" s="64" t="s">
        <v>501</v>
      </c>
      <c r="N407" s="49" t="s">
        <v>108</v>
      </c>
      <c r="O407" s="49" t="s">
        <v>109</v>
      </c>
      <c r="P407" s="49" t="s">
        <v>1157</v>
      </c>
    </row>
    <row r="408" spans="13:16" x14ac:dyDescent="0.25">
      <c r="M408" s="64" t="s">
        <v>502</v>
      </c>
      <c r="N408" s="49" t="s">
        <v>124</v>
      </c>
      <c r="O408" s="49" t="s">
        <v>125</v>
      </c>
      <c r="P408" s="49" t="s">
        <v>1157</v>
      </c>
    </row>
    <row r="409" spans="13:16" x14ac:dyDescent="0.25">
      <c r="M409" s="64" t="s">
        <v>503</v>
      </c>
      <c r="N409" s="49" t="s">
        <v>131</v>
      </c>
      <c r="O409" s="49" t="s">
        <v>132</v>
      </c>
      <c r="P409" s="49" t="s">
        <v>1157</v>
      </c>
    </row>
    <row r="410" spans="13:16" x14ac:dyDescent="0.25">
      <c r="M410" s="64" t="s">
        <v>1515</v>
      </c>
      <c r="N410" s="49" t="s">
        <v>87</v>
      </c>
      <c r="O410" s="49" t="s">
        <v>153</v>
      </c>
      <c r="P410" s="49" t="s">
        <v>1157</v>
      </c>
    </row>
    <row r="411" spans="13:16" x14ac:dyDescent="0.25">
      <c r="M411" s="64" t="s">
        <v>1513</v>
      </c>
      <c r="N411" s="49" t="s">
        <v>101</v>
      </c>
      <c r="O411" s="49" t="s">
        <v>102</v>
      </c>
      <c r="P411" s="49" t="s">
        <v>1157</v>
      </c>
    </row>
    <row r="412" spans="13:16" x14ac:dyDescent="0.25">
      <c r="M412" s="64" t="s">
        <v>1514</v>
      </c>
      <c r="N412" s="49" t="s">
        <v>114</v>
      </c>
      <c r="O412" s="49" t="s">
        <v>115</v>
      </c>
      <c r="P412" s="49" t="s">
        <v>1157</v>
      </c>
    </row>
    <row r="413" spans="13:16" x14ac:dyDescent="0.25">
      <c r="M413" s="64" t="s">
        <v>504</v>
      </c>
      <c r="N413" s="49" t="s">
        <v>108</v>
      </c>
      <c r="O413" s="49" t="s">
        <v>109</v>
      </c>
      <c r="P413" s="49" t="s">
        <v>1157</v>
      </c>
    </row>
    <row r="414" spans="13:16" x14ac:dyDescent="0.25">
      <c r="M414" s="64" t="s">
        <v>505</v>
      </c>
      <c r="N414" s="49" t="s">
        <v>124</v>
      </c>
      <c r="O414" s="49" t="s">
        <v>125</v>
      </c>
      <c r="P414" s="49" t="s">
        <v>1157</v>
      </c>
    </row>
    <row r="415" spans="13:16" x14ac:dyDescent="0.25">
      <c r="M415" s="64" t="s">
        <v>506</v>
      </c>
      <c r="N415" s="49" t="s">
        <v>124</v>
      </c>
      <c r="O415" s="49" t="s">
        <v>125</v>
      </c>
      <c r="P415" s="49" t="s">
        <v>1157</v>
      </c>
    </row>
    <row r="416" spans="13:16" x14ac:dyDescent="0.25">
      <c r="M416" s="64" t="s">
        <v>1517</v>
      </c>
      <c r="N416" s="49" t="s">
        <v>136</v>
      </c>
      <c r="O416" s="49" t="s">
        <v>137</v>
      </c>
      <c r="P416" s="49" t="s">
        <v>1157</v>
      </c>
    </row>
    <row r="417" spans="13:16" x14ac:dyDescent="0.25">
      <c r="M417" s="64" t="s">
        <v>1516</v>
      </c>
      <c r="N417" s="49" t="s">
        <v>95</v>
      </c>
      <c r="O417" s="49" t="s">
        <v>96</v>
      </c>
      <c r="P417" s="49" t="s">
        <v>1157</v>
      </c>
    </row>
    <row r="418" spans="13:16" x14ac:dyDescent="0.25">
      <c r="M418" s="64" t="s">
        <v>507</v>
      </c>
      <c r="N418" s="49" t="s">
        <v>146</v>
      </c>
      <c r="O418" s="49" t="s">
        <v>147</v>
      </c>
      <c r="P418" s="49" t="s">
        <v>1157</v>
      </c>
    </row>
    <row r="419" spans="13:16" x14ac:dyDescent="0.25">
      <c r="M419" s="64" t="s">
        <v>508</v>
      </c>
      <c r="N419" s="49" t="s">
        <v>140</v>
      </c>
      <c r="O419" s="49" t="s">
        <v>141</v>
      </c>
      <c r="P419" s="49" t="s">
        <v>1440</v>
      </c>
    </row>
    <row r="420" spans="13:16" x14ac:dyDescent="0.25">
      <c r="M420" s="64" t="s">
        <v>509</v>
      </c>
      <c r="N420" s="49" t="s">
        <v>114</v>
      </c>
      <c r="O420" s="49" t="s">
        <v>115</v>
      </c>
      <c r="P420" s="49" t="s">
        <v>1157</v>
      </c>
    </row>
    <row r="421" spans="13:16" x14ac:dyDescent="0.25">
      <c r="M421" s="64" t="s">
        <v>510</v>
      </c>
      <c r="N421" s="49" t="s">
        <v>248</v>
      </c>
      <c r="O421" s="49" t="s">
        <v>264</v>
      </c>
      <c r="P421" s="49" t="s">
        <v>1157</v>
      </c>
    </row>
    <row r="422" spans="13:16" x14ac:dyDescent="0.25">
      <c r="M422" s="64" t="s">
        <v>511</v>
      </c>
      <c r="N422" s="49" t="s">
        <v>87</v>
      </c>
      <c r="O422" s="49" t="s">
        <v>88</v>
      </c>
      <c r="P422" s="49" t="s">
        <v>1157</v>
      </c>
    </row>
    <row r="423" spans="13:16" x14ac:dyDescent="0.25">
      <c r="M423" s="64" t="s">
        <v>512</v>
      </c>
      <c r="N423" s="49" t="s">
        <v>108</v>
      </c>
      <c r="O423" s="49" t="s">
        <v>460</v>
      </c>
      <c r="P423" s="49" t="s">
        <v>1157</v>
      </c>
    </row>
    <row r="424" spans="13:16" x14ac:dyDescent="0.25">
      <c r="M424" s="64" t="s">
        <v>513</v>
      </c>
      <c r="N424" s="49" t="s">
        <v>87</v>
      </c>
      <c r="O424" s="49" t="s">
        <v>88</v>
      </c>
      <c r="P424" s="49" t="s">
        <v>1157</v>
      </c>
    </row>
    <row r="425" spans="13:16" x14ac:dyDescent="0.25">
      <c r="M425" s="64" t="s">
        <v>514</v>
      </c>
      <c r="N425" s="49" t="s">
        <v>108</v>
      </c>
      <c r="O425" s="49" t="s">
        <v>109</v>
      </c>
      <c r="P425" s="49" t="s">
        <v>1157</v>
      </c>
    </row>
    <row r="426" spans="13:16" x14ac:dyDescent="0.25">
      <c r="M426" s="64" t="s">
        <v>515</v>
      </c>
      <c r="N426" s="49" t="s">
        <v>108</v>
      </c>
      <c r="O426" s="49" t="s">
        <v>109</v>
      </c>
      <c r="P426" s="49" t="s">
        <v>1157</v>
      </c>
    </row>
    <row r="427" spans="13:16" x14ac:dyDescent="0.25">
      <c r="M427" s="64" t="s">
        <v>516</v>
      </c>
      <c r="N427" s="49" t="s">
        <v>143</v>
      </c>
      <c r="O427" s="49" t="s">
        <v>144</v>
      </c>
      <c r="P427" s="49" t="s">
        <v>1157</v>
      </c>
    </row>
    <row r="428" spans="13:16" x14ac:dyDescent="0.25">
      <c r="M428" s="64" t="s">
        <v>517</v>
      </c>
      <c r="N428" s="49" t="s">
        <v>170</v>
      </c>
      <c r="O428" s="49" t="s">
        <v>171</v>
      </c>
      <c r="P428" s="49" t="s">
        <v>1157</v>
      </c>
    </row>
    <row r="429" spans="13:16" x14ac:dyDescent="0.25">
      <c r="M429" s="64" t="s">
        <v>518</v>
      </c>
      <c r="N429" s="49" t="s">
        <v>114</v>
      </c>
      <c r="O429" s="49" t="s">
        <v>115</v>
      </c>
      <c r="P429" s="49" t="s">
        <v>1157</v>
      </c>
    </row>
    <row r="430" spans="13:16" x14ac:dyDescent="0.25">
      <c r="M430" s="64" t="s">
        <v>519</v>
      </c>
      <c r="N430" s="49" t="s">
        <v>108</v>
      </c>
      <c r="O430" s="49" t="s">
        <v>109</v>
      </c>
      <c r="P430" s="49" t="s">
        <v>1157</v>
      </c>
    </row>
    <row r="431" spans="13:16" x14ac:dyDescent="0.25">
      <c r="M431" s="64" t="s">
        <v>520</v>
      </c>
      <c r="N431" s="49" t="s">
        <v>108</v>
      </c>
      <c r="O431" s="49" t="s">
        <v>121</v>
      </c>
      <c r="P431" s="49" t="s">
        <v>1157</v>
      </c>
    </row>
    <row r="432" spans="13:16" x14ac:dyDescent="0.25">
      <c r="M432" s="64" t="s">
        <v>521</v>
      </c>
      <c r="N432" s="49" t="s">
        <v>143</v>
      </c>
      <c r="O432" s="49" t="s">
        <v>144</v>
      </c>
      <c r="P432" s="49" t="s">
        <v>1157</v>
      </c>
    </row>
    <row r="433" spans="13:16" x14ac:dyDescent="0.25">
      <c r="M433" s="64" t="s">
        <v>522</v>
      </c>
      <c r="N433" s="49" t="s">
        <v>114</v>
      </c>
      <c r="O433" s="49" t="s">
        <v>115</v>
      </c>
      <c r="P433" s="49" t="s">
        <v>1157</v>
      </c>
    </row>
    <row r="434" spans="13:16" x14ac:dyDescent="0.25">
      <c r="M434" s="64" t="s">
        <v>523</v>
      </c>
      <c r="N434" s="49" t="s">
        <v>143</v>
      </c>
      <c r="O434" s="49" t="s">
        <v>174</v>
      </c>
      <c r="P434" s="49" t="s">
        <v>1157</v>
      </c>
    </row>
    <row r="435" spans="13:16" x14ac:dyDescent="0.25">
      <c r="M435" s="64" t="s">
        <v>524</v>
      </c>
      <c r="N435" s="49" t="s">
        <v>108</v>
      </c>
      <c r="O435" s="49" t="s">
        <v>121</v>
      </c>
      <c r="P435" s="49" t="s">
        <v>1157</v>
      </c>
    </row>
    <row r="436" spans="13:16" x14ac:dyDescent="0.25">
      <c r="M436" s="64" t="s">
        <v>525</v>
      </c>
      <c r="N436" s="49" t="s">
        <v>90</v>
      </c>
      <c r="O436" s="49" t="s">
        <v>91</v>
      </c>
      <c r="P436" s="49" t="s">
        <v>1434</v>
      </c>
    </row>
    <row r="437" spans="13:16" x14ac:dyDescent="0.25">
      <c r="M437" s="64" t="s">
        <v>526</v>
      </c>
      <c r="N437" s="49" t="s">
        <v>104</v>
      </c>
      <c r="O437" s="49" t="s">
        <v>105</v>
      </c>
      <c r="P437" s="49" t="s">
        <v>1157</v>
      </c>
    </row>
    <row r="438" spans="13:16" x14ac:dyDescent="0.25">
      <c r="M438" s="64" t="s">
        <v>527</v>
      </c>
      <c r="N438" s="49" t="s">
        <v>114</v>
      </c>
      <c r="O438" s="49" t="s">
        <v>115</v>
      </c>
      <c r="P438" s="49" t="s">
        <v>1157</v>
      </c>
    </row>
    <row r="439" spans="13:16" x14ac:dyDescent="0.25">
      <c r="M439" s="64" t="s">
        <v>528</v>
      </c>
      <c r="N439" s="49" t="s">
        <v>120</v>
      </c>
      <c r="O439" s="49" t="s">
        <v>121</v>
      </c>
      <c r="P439" s="49" t="s">
        <v>1157</v>
      </c>
    </row>
    <row r="440" spans="13:16" x14ac:dyDescent="0.25">
      <c r="M440" s="64" t="s">
        <v>529</v>
      </c>
      <c r="N440" s="49" t="s">
        <v>128</v>
      </c>
      <c r="O440" s="49" t="s">
        <v>129</v>
      </c>
      <c r="P440" s="49" t="s">
        <v>1157</v>
      </c>
    </row>
    <row r="441" spans="13:16" x14ac:dyDescent="0.25">
      <c r="M441" s="64" t="s">
        <v>530</v>
      </c>
      <c r="N441" s="49" t="s">
        <v>87</v>
      </c>
      <c r="O441" s="49" t="s">
        <v>153</v>
      </c>
      <c r="P441" s="49" t="s">
        <v>1157</v>
      </c>
    </row>
    <row r="442" spans="13:16" x14ac:dyDescent="0.25">
      <c r="M442" s="64" t="s">
        <v>531</v>
      </c>
      <c r="N442" s="49" t="s">
        <v>90</v>
      </c>
      <c r="O442" s="49" t="s">
        <v>91</v>
      </c>
      <c r="P442" s="49" t="s">
        <v>1157</v>
      </c>
    </row>
    <row r="443" spans="13:16" x14ac:dyDescent="0.25">
      <c r="M443" s="64" t="s">
        <v>532</v>
      </c>
      <c r="N443" s="49" t="s">
        <v>146</v>
      </c>
      <c r="O443" s="49" t="s">
        <v>147</v>
      </c>
      <c r="P443" s="49" t="s">
        <v>1157</v>
      </c>
    </row>
    <row r="444" spans="13:16" x14ac:dyDescent="0.25">
      <c r="M444" s="64" t="s">
        <v>533</v>
      </c>
      <c r="N444" s="49" t="s">
        <v>87</v>
      </c>
      <c r="O444" s="49" t="s">
        <v>153</v>
      </c>
      <c r="P444" s="49" t="s">
        <v>1157</v>
      </c>
    </row>
    <row r="445" spans="13:16" x14ac:dyDescent="0.25">
      <c r="M445" s="64" t="s">
        <v>534</v>
      </c>
      <c r="N445" s="49" t="s">
        <v>101</v>
      </c>
      <c r="O445" s="49" t="s">
        <v>102</v>
      </c>
      <c r="P445" s="49" t="s">
        <v>1157</v>
      </c>
    </row>
    <row r="446" spans="13:16" x14ac:dyDescent="0.25">
      <c r="M446" s="64" t="s">
        <v>535</v>
      </c>
      <c r="N446" s="49" t="s">
        <v>146</v>
      </c>
      <c r="O446" s="49" t="s">
        <v>147</v>
      </c>
      <c r="P446" s="49" t="s">
        <v>1157</v>
      </c>
    </row>
    <row r="447" spans="13:16" x14ac:dyDescent="0.25">
      <c r="M447" s="64" t="s">
        <v>536</v>
      </c>
      <c r="N447" s="49" t="s">
        <v>146</v>
      </c>
      <c r="O447" s="49" t="s">
        <v>147</v>
      </c>
      <c r="P447" s="49" t="s">
        <v>1157</v>
      </c>
    </row>
    <row r="448" spans="13:16" x14ac:dyDescent="0.25">
      <c r="M448" s="64" t="s">
        <v>537</v>
      </c>
      <c r="N448" s="49" t="s">
        <v>146</v>
      </c>
      <c r="O448" s="49" t="s">
        <v>147</v>
      </c>
      <c r="P448" s="49" t="s">
        <v>1157</v>
      </c>
    </row>
    <row r="449" spans="13:16" x14ac:dyDescent="0.25">
      <c r="M449" s="64" t="s">
        <v>538</v>
      </c>
      <c r="N449" s="49" t="s">
        <v>124</v>
      </c>
      <c r="O449" s="49" t="s">
        <v>125</v>
      </c>
      <c r="P449" s="49" t="s">
        <v>1157</v>
      </c>
    </row>
    <row r="450" spans="13:16" x14ac:dyDescent="0.25">
      <c r="M450" s="64" t="s">
        <v>539</v>
      </c>
      <c r="N450" s="49" t="s">
        <v>124</v>
      </c>
      <c r="O450" s="49" t="s">
        <v>125</v>
      </c>
      <c r="P450" s="49" t="s">
        <v>1157</v>
      </c>
    </row>
    <row r="451" spans="13:16" x14ac:dyDescent="0.25">
      <c r="M451" s="64" t="s">
        <v>540</v>
      </c>
      <c r="N451" s="49" t="s">
        <v>214</v>
      </c>
      <c r="O451" s="49" t="s">
        <v>215</v>
      </c>
      <c r="P451" s="49" t="s">
        <v>1157</v>
      </c>
    </row>
    <row r="452" spans="13:16" x14ac:dyDescent="0.25">
      <c r="M452" s="64" t="s">
        <v>541</v>
      </c>
      <c r="N452" s="49" t="s">
        <v>140</v>
      </c>
      <c r="O452" s="49" t="s">
        <v>141</v>
      </c>
      <c r="P452" s="49" t="s">
        <v>1157</v>
      </c>
    </row>
    <row r="453" spans="13:16" x14ac:dyDescent="0.25">
      <c r="M453" s="64" t="s">
        <v>542</v>
      </c>
      <c r="N453" s="49" t="s">
        <v>124</v>
      </c>
      <c r="O453" s="49" t="s">
        <v>125</v>
      </c>
      <c r="P453" s="49" t="s">
        <v>1157</v>
      </c>
    </row>
    <row r="454" spans="13:16" x14ac:dyDescent="0.25">
      <c r="M454" s="64" t="s">
        <v>543</v>
      </c>
      <c r="N454" s="49" t="s">
        <v>101</v>
      </c>
      <c r="O454" s="49" t="s">
        <v>102</v>
      </c>
      <c r="P454" s="49" t="s">
        <v>1157</v>
      </c>
    </row>
    <row r="455" spans="13:16" x14ac:dyDescent="0.25">
      <c r="M455" s="64" t="s">
        <v>544</v>
      </c>
      <c r="N455" s="49" t="s">
        <v>101</v>
      </c>
      <c r="O455" s="49" t="s">
        <v>102</v>
      </c>
      <c r="P455" s="49" t="s">
        <v>1157</v>
      </c>
    </row>
    <row r="456" spans="13:16" x14ac:dyDescent="0.25">
      <c r="M456" s="64" t="s">
        <v>545</v>
      </c>
      <c r="N456" s="49" t="s">
        <v>98</v>
      </c>
      <c r="O456" s="49" t="s">
        <v>99</v>
      </c>
      <c r="P456" s="49" t="s">
        <v>98</v>
      </c>
    </row>
    <row r="457" spans="13:16" x14ac:dyDescent="0.25">
      <c r="M457" s="64" t="s">
        <v>546</v>
      </c>
      <c r="N457" s="49" t="s">
        <v>87</v>
      </c>
      <c r="O457" s="49" t="s">
        <v>153</v>
      </c>
      <c r="P457" s="49" t="s">
        <v>1157</v>
      </c>
    </row>
    <row r="458" spans="13:16" x14ac:dyDescent="0.25">
      <c r="M458" s="64" t="s">
        <v>547</v>
      </c>
      <c r="N458" s="49" t="s">
        <v>87</v>
      </c>
      <c r="O458" s="49" t="s">
        <v>207</v>
      </c>
      <c r="P458" s="49" t="s">
        <v>1157</v>
      </c>
    </row>
    <row r="459" spans="13:16" ht="25.5" x14ac:dyDescent="0.25">
      <c r="M459" s="64" t="s">
        <v>548</v>
      </c>
      <c r="N459" s="49" t="s">
        <v>87</v>
      </c>
      <c r="O459" s="49" t="s">
        <v>153</v>
      </c>
      <c r="P459" s="49" t="s">
        <v>1437</v>
      </c>
    </row>
    <row r="460" spans="13:16" x14ac:dyDescent="0.25">
      <c r="M460" s="64" t="s">
        <v>549</v>
      </c>
      <c r="N460" s="49" t="s">
        <v>143</v>
      </c>
      <c r="O460" s="49" t="s">
        <v>174</v>
      </c>
      <c r="P460" s="49" t="s">
        <v>1157</v>
      </c>
    </row>
    <row r="461" spans="13:16" ht="25.5" x14ac:dyDescent="0.25">
      <c r="M461" s="64" t="s">
        <v>550</v>
      </c>
      <c r="N461" s="49" t="s">
        <v>140</v>
      </c>
      <c r="O461" s="49" t="s">
        <v>141</v>
      </c>
      <c r="P461" s="49" t="s">
        <v>1442</v>
      </c>
    </row>
    <row r="462" spans="13:16" x14ac:dyDescent="0.25">
      <c r="M462" s="64" t="s">
        <v>551</v>
      </c>
      <c r="N462" s="49" t="s">
        <v>131</v>
      </c>
      <c r="O462" s="49" t="s">
        <v>132</v>
      </c>
      <c r="P462" s="49" t="s">
        <v>1157</v>
      </c>
    </row>
    <row r="463" spans="13:16" x14ac:dyDescent="0.25">
      <c r="M463" s="64" t="s">
        <v>552</v>
      </c>
      <c r="N463" s="49" t="s">
        <v>87</v>
      </c>
      <c r="O463" s="49" t="s">
        <v>153</v>
      </c>
      <c r="P463" s="49" t="s">
        <v>1157</v>
      </c>
    </row>
    <row r="464" spans="13:16" x14ac:dyDescent="0.25">
      <c r="M464" s="64" t="s">
        <v>553</v>
      </c>
      <c r="N464" s="49" t="s">
        <v>143</v>
      </c>
      <c r="O464" s="49" t="s">
        <v>144</v>
      </c>
      <c r="P464" s="49" t="s">
        <v>1157</v>
      </c>
    </row>
    <row r="465" spans="13:16" x14ac:dyDescent="0.25">
      <c r="M465" s="64" t="s">
        <v>1518</v>
      </c>
      <c r="N465" s="49" t="s">
        <v>87</v>
      </c>
      <c r="O465" s="49" t="s">
        <v>153</v>
      </c>
      <c r="P465" s="49" t="s">
        <v>1157</v>
      </c>
    </row>
    <row r="466" spans="13:16" x14ac:dyDescent="0.25">
      <c r="M466" s="64" t="s">
        <v>1519</v>
      </c>
      <c r="N466" s="49" t="s">
        <v>143</v>
      </c>
      <c r="O466" s="49" t="s">
        <v>174</v>
      </c>
      <c r="P466" s="49" t="s">
        <v>1157</v>
      </c>
    </row>
    <row r="467" spans="13:16" x14ac:dyDescent="0.25">
      <c r="M467" s="64" t="s">
        <v>554</v>
      </c>
      <c r="N467" s="49" t="s">
        <v>108</v>
      </c>
      <c r="O467" s="49" t="s">
        <v>109</v>
      </c>
      <c r="P467" s="49" t="s">
        <v>1157</v>
      </c>
    </row>
    <row r="468" spans="13:16" x14ac:dyDescent="0.25">
      <c r="M468" s="64" t="s">
        <v>555</v>
      </c>
      <c r="N468" s="49" t="s">
        <v>114</v>
      </c>
      <c r="O468" s="49" t="s">
        <v>115</v>
      </c>
      <c r="P468" s="49" t="s">
        <v>1157</v>
      </c>
    </row>
    <row r="469" spans="13:16" x14ac:dyDescent="0.25">
      <c r="M469" s="64" t="s">
        <v>556</v>
      </c>
      <c r="N469" s="49" t="s">
        <v>114</v>
      </c>
      <c r="O469" s="49" t="s">
        <v>115</v>
      </c>
      <c r="P469" s="49" t="s">
        <v>1157</v>
      </c>
    </row>
    <row r="470" spans="13:16" x14ac:dyDescent="0.25">
      <c r="M470" s="64" t="s">
        <v>557</v>
      </c>
      <c r="N470" s="49" t="s">
        <v>203</v>
      </c>
      <c r="O470" s="49" t="s">
        <v>204</v>
      </c>
      <c r="P470" s="49" t="s">
        <v>1157</v>
      </c>
    </row>
    <row r="471" spans="13:16" x14ac:dyDescent="0.25">
      <c r="M471" s="64" t="s">
        <v>558</v>
      </c>
      <c r="N471" s="49" t="s">
        <v>108</v>
      </c>
      <c r="O471" s="49" t="s">
        <v>460</v>
      </c>
      <c r="P471" s="49" t="s">
        <v>1157</v>
      </c>
    </row>
    <row r="472" spans="13:16" x14ac:dyDescent="0.25">
      <c r="M472" s="64" t="s">
        <v>559</v>
      </c>
      <c r="N472" s="49" t="s">
        <v>98</v>
      </c>
      <c r="O472" s="49" t="s">
        <v>99</v>
      </c>
      <c r="P472" s="49" t="s">
        <v>1157</v>
      </c>
    </row>
    <row r="473" spans="13:16" x14ac:dyDescent="0.25">
      <c r="M473" s="64" t="s">
        <v>560</v>
      </c>
      <c r="N473" s="49" t="s">
        <v>197</v>
      </c>
      <c r="O473" s="49" t="s">
        <v>198</v>
      </c>
      <c r="P473" s="49" t="s">
        <v>1157</v>
      </c>
    </row>
    <row r="474" spans="13:16" x14ac:dyDescent="0.25">
      <c r="M474" s="64" t="s">
        <v>561</v>
      </c>
      <c r="N474" s="49" t="s">
        <v>101</v>
      </c>
      <c r="O474" s="49" t="s">
        <v>102</v>
      </c>
      <c r="P474" s="49" t="s">
        <v>1157</v>
      </c>
    </row>
    <row r="475" spans="13:16" x14ac:dyDescent="0.25">
      <c r="M475" s="64" t="s">
        <v>562</v>
      </c>
      <c r="N475" s="49" t="s">
        <v>114</v>
      </c>
      <c r="O475" s="49" t="s">
        <v>115</v>
      </c>
      <c r="P475" s="49" t="s">
        <v>1157</v>
      </c>
    </row>
    <row r="476" spans="13:16" x14ac:dyDescent="0.25">
      <c r="M476" s="64" t="s">
        <v>563</v>
      </c>
      <c r="N476" s="49" t="s">
        <v>108</v>
      </c>
      <c r="O476" s="49" t="s">
        <v>109</v>
      </c>
      <c r="P476" s="49" t="s">
        <v>1157</v>
      </c>
    </row>
    <row r="477" spans="13:16" x14ac:dyDescent="0.25">
      <c r="M477" s="64" t="s">
        <v>564</v>
      </c>
      <c r="N477" s="49" t="s">
        <v>143</v>
      </c>
      <c r="O477" s="49" t="s">
        <v>144</v>
      </c>
      <c r="P477" s="49" t="s">
        <v>1157</v>
      </c>
    </row>
    <row r="478" spans="13:16" x14ac:dyDescent="0.25">
      <c r="M478" s="64" t="s">
        <v>565</v>
      </c>
      <c r="N478" s="49" t="s">
        <v>87</v>
      </c>
      <c r="O478" s="49" t="s">
        <v>88</v>
      </c>
      <c r="P478" s="49" t="s">
        <v>1157</v>
      </c>
    </row>
    <row r="479" spans="13:16" x14ac:dyDescent="0.25">
      <c r="M479" s="64" t="s">
        <v>566</v>
      </c>
      <c r="N479" s="49" t="s">
        <v>170</v>
      </c>
      <c r="O479" s="49" t="s">
        <v>171</v>
      </c>
      <c r="P479" s="49" t="s">
        <v>1157</v>
      </c>
    </row>
    <row r="480" spans="13:16" x14ac:dyDescent="0.25">
      <c r="M480" s="64" t="s">
        <v>567</v>
      </c>
      <c r="N480" s="49" t="s">
        <v>422</v>
      </c>
      <c r="O480" s="49" t="s">
        <v>127</v>
      </c>
      <c r="P480" s="49" t="s">
        <v>1157</v>
      </c>
    </row>
    <row r="481" spans="13:16" x14ac:dyDescent="0.25">
      <c r="M481" s="64" t="s">
        <v>568</v>
      </c>
      <c r="N481" s="49" t="s">
        <v>124</v>
      </c>
      <c r="O481" s="49" t="s">
        <v>125</v>
      </c>
      <c r="P481" s="49" t="s">
        <v>1157</v>
      </c>
    </row>
    <row r="482" spans="13:16" x14ac:dyDescent="0.25">
      <c r="M482" s="64" t="s">
        <v>569</v>
      </c>
      <c r="N482" s="49" t="s">
        <v>131</v>
      </c>
      <c r="O482" s="49" t="s">
        <v>132</v>
      </c>
      <c r="P482" s="49" t="s">
        <v>1157</v>
      </c>
    </row>
    <row r="483" spans="13:16" x14ac:dyDescent="0.25">
      <c r="M483" s="64" t="s">
        <v>570</v>
      </c>
      <c r="N483" s="49" t="s">
        <v>117</v>
      </c>
      <c r="O483" s="49" t="s">
        <v>118</v>
      </c>
      <c r="P483" s="49" t="s">
        <v>1157</v>
      </c>
    </row>
    <row r="484" spans="13:16" x14ac:dyDescent="0.25">
      <c r="M484" s="64" t="s">
        <v>571</v>
      </c>
      <c r="N484" s="49" t="s">
        <v>90</v>
      </c>
      <c r="O484" s="49" t="s">
        <v>91</v>
      </c>
      <c r="P484" s="49" t="s">
        <v>1157</v>
      </c>
    </row>
    <row r="485" spans="13:16" x14ac:dyDescent="0.25">
      <c r="M485" s="64" t="s">
        <v>572</v>
      </c>
      <c r="N485" s="49" t="s">
        <v>87</v>
      </c>
      <c r="O485" s="49" t="s">
        <v>153</v>
      </c>
      <c r="P485" s="49" t="s">
        <v>1157</v>
      </c>
    </row>
    <row r="486" spans="13:16" x14ac:dyDescent="0.25">
      <c r="M486" s="64" t="s">
        <v>573</v>
      </c>
      <c r="N486" s="49" t="s">
        <v>87</v>
      </c>
      <c r="O486" s="49" t="s">
        <v>207</v>
      </c>
      <c r="P486" s="49" t="s">
        <v>1157</v>
      </c>
    </row>
    <row r="487" spans="13:16" x14ac:dyDescent="0.25">
      <c r="M487" s="64" t="s">
        <v>574</v>
      </c>
      <c r="N487" s="49" t="s">
        <v>124</v>
      </c>
      <c r="O487" s="49" t="s">
        <v>125</v>
      </c>
      <c r="P487" s="49" t="s">
        <v>1157</v>
      </c>
    </row>
    <row r="488" spans="13:16" x14ac:dyDescent="0.25">
      <c r="M488" s="64" t="s">
        <v>575</v>
      </c>
      <c r="N488" s="49" t="s">
        <v>111</v>
      </c>
      <c r="O488" s="49" t="s">
        <v>112</v>
      </c>
      <c r="P488" s="49" t="s">
        <v>1157</v>
      </c>
    </row>
    <row r="489" spans="13:16" x14ac:dyDescent="0.25">
      <c r="M489" s="64" t="s">
        <v>576</v>
      </c>
      <c r="N489" s="49" t="s">
        <v>214</v>
      </c>
      <c r="O489" s="49" t="s">
        <v>215</v>
      </c>
      <c r="P489" s="49" t="s">
        <v>1157</v>
      </c>
    </row>
    <row r="490" spans="13:16" ht="25.5" x14ac:dyDescent="0.25">
      <c r="M490" s="64" t="s">
        <v>577</v>
      </c>
      <c r="N490" s="49" t="s">
        <v>111</v>
      </c>
      <c r="O490" s="49" t="s">
        <v>112</v>
      </c>
      <c r="P490" s="49" t="s">
        <v>1433</v>
      </c>
    </row>
    <row r="491" spans="13:16" x14ac:dyDescent="0.25">
      <c r="M491" s="64" t="s">
        <v>578</v>
      </c>
      <c r="N491" s="49" t="s">
        <v>128</v>
      </c>
      <c r="O491" s="49" t="s">
        <v>129</v>
      </c>
      <c r="P491" s="49" t="s">
        <v>1157</v>
      </c>
    </row>
    <row r="492" spans="13:16" x14ac:dyDescent="0.25">
      <c r="M492" s="64" t="s">
        <v>579</v>
      </c>
      <c r="N492" s="49" t="s">
        <v>124</v>
      </c>
      <c r="O492" s="49" t="s">
        <v>125</v>
      </c>
      <c r="P492" s="49" t="s">
        <v>1157</v>
      </c>
    </row>
    <row r="493" spans="13:16" x14ac:dyDescent="0.25">
      <c r="M493" s="64" t="s">
        <v>580</v>
      </c>
      <c r="N493" s="49" t="s">
        <v>95</v>
      </c>
      <c r="O493" s="49" t="s">
        <v>96</v>
      </c>
      <c r="P493" s="49" t="s">
        <v>1444</v>
      </c>
    </row>
    <row r="494" spans="13:16" x14ac:dyDescent="0.25">
      <c r="M494" s="64" t="s">
        <v>581</v>
      </c>
      <c r="N494" s="49" t="s">
        <v>117</v>
      </c>
      <c r="O494" s="49" t="s">
        <v>118</v>
      </c>
      <c r="P494" s="49" t="s">
        <v>1157</v>
      </c>
    </row>
    <row r="495" spans="13:16" x14ac:dyDescent="0.25">
      <c r="M495" s="64" t="s">
        <v>582</v>
      </c>
      <c r="N495" s="49" t="s">
        <v>108</v>
      </c>
      <c r="O495" s="49" t="s">
        <v>109</v>
      </c>
      <c r="P495" s="49" t="s">
        <v>1157</v>
      </c>
    </row>
    <row r="496" spans="13:16" ht="38.25" x14ac:dyDescent="0.25">
      <c r="M496" s="64" t="s">
        <v>583</v>
      </c>
      <c r="N496" s="49" t="s">
        <v>126</v>
      </c>
      <c r="O496" s="49" t="s">
        <v>127</v>
      </c>
      <c r="P496" s="49" t="s">
        <v>1445</v>
      </c>
    </row>
    <row r="497" spans="13:16" x14ac:dyDescent="0.25">
      <c r="M497" s="64" t="s">
        <v>584</v>
      </c>
      <c r="N497" s="49" t="s">
        <v>108</v>
      </c>
      <c r="O497" s="49" t="s">
        <v>109</v>
      </c>
      <c r="P497" s="49" t="s">
        <v>1157</v>
      </c>
    </row>
    <row r="498" spans="13:16" ht="25.5" x14ac:dyDescent="0.25">
      <c r="M498" s="64" t="s">
        <v>585</v>
      </c>
      <c r="N498" s="49" t="s">
        <v>111</v>
      </c>
      <c r="O498" s="49" t="s">
        <v>112</v>
      </c>
      <c r="P498" s="49" t="s">
        <v>1433</v>
      </c>
    </row>
    <row r="499" spans="13:16" x14ac:dyDescent="0.25">
      <c r="M499" s="64" t="s">
        <v>585</v>
      </c>
      <c r="N499" s="49" t="s">
        <v>114</v>
      </c>
      <c r="O499" s="49" t="s">
        <v>115</v>
      </c>
      <c r="P499" s="49" t="s">
        <v>1157</v>
      </c>
    </row>
    <row r="500" spans="13:16" x14ac:dyDescent="0.25">
      <c r="M500" s="64" t="s">
        <v>586</v>
      </c>
      <c r="N500" s="49" t="s">
        <v>422</v>
      </c>
      <c r="O500" s="49" t="s">
        <v>127</v>
      </c>
      <c r="P500" s="49" t="s">
        <v>1157</v>
      </c>
    </row>
    <row r="501" spans="13:16" x14ac:dyDescent="0.25">
      <c r="M501" s="64" t="s">
        <v>587</v>
      </c>
      <c r="N501" s="49" t="s">
        <v>108</v>
      </c>
      <c r="O501" s="49" t="s">
        <v>109</v>
      </c>
      <c r="P501" s="49" t="s">
        <v>1157</v>
      </c>
    </row>
    <row r="502" spans="13:16" x14ac:dyDescent="0.25">
      <c r="M502" s="64" t="s">
        <v>588</v>
      </c>
      <c r="N502" s="49" t="s">
        <v>87</v>
      </c>
      <c r="O502" s="49" t="s">
        <v>153</v>
      </c>
      <c r="P502" s="49" t="s">
        <v>1157</v>
      </c>
    </row>
    <row r="503" spans="13:16" x14ac:dyDescent="0.25">
      <c r="M503" s="64" t="s">
        <v>589</v>
      </c>
      <c r="N503" s="49" t="s">
        <v>101</v>
      </c>
      <c r="O503" s="49" t="s">
        <v>102</v>
      </c>
      <c r="P503" s="49" t="s">
        <v>1157</v>
      </c>
    </row>
    <row r="504" spans="13:16" x14ac:dyDescent="0.25">
      <c r="M504" s="64" t="s">
        <v>590</v>
      </c>
      <c r="N504" s="49" t="s">
        <v>90</v>
      </c>
      <c r="O504" s="49" t="s">
        <v>91</v>
      </c>
      <c r="P504" s="49" t="s">
        <v>1157</v>
      </c>
    </row>
    <row r="505" spans="13:16" x14ac:dyDescent="0.25">
      <c r="M505" s="64" t="s">
        <v>591</v>
      </c>
      <c r="N505" s="49" t="s">
        <v>384</v>
      </c>
      <c r="O505" s="49" t="s">
        <v>121</v>
      </c>
      <c r="P505" s="49" t="s">
        <v>1157</v>
      </c>
    </row>
    <row r="506" spans="13:16" x14ac:dyDescent="0.25">
      <c r="M506" s="64" t="s">
        <v>592</v>
      </c>
      <c r="N506" s="49" t="s">
        <v>120</v>
      </c>
      <c r="O506" s="49" t="s">
        <v>121</v>
      </c>
      <c r="P506" s="49" t="s">
        <v>1157</v>
      </c>
    </row>
    <row r="507" spans="13:16" x14ac:dyDescent="0.25">
      <c r="M507" s="64" t="s">
        <v>593</v>
      </c>
      <c r="N507" s="49" t="s">
        <v>140</v>
      </c>
      <c r="O507" s="49" t="s">
        <v>141</v>
      </c>
      <c r="P507" s="49" t="s">
        <v>1157</v>
      </c>
    </row>
    <row r="508" spans="13:16" x14ac:dyDescent="0.25">
      <c r="M508" s="64" t="s">
        <v>594</v>
      </c>
      <c r="N508" s="49" t="s">
        <v>189</v>
      </c>
      <c r="O508" s="49" t="s">
        <v>190</v>
      </c>
      <c r="P508" s="49" t="s">
        <v>1157</v>
      </c>
    </row>
    <row r="509" spans="13:16" ht="25.5" x14ac:dyDescent="0.25">
      <c r="M509" s="64" t="s">
        <v>595</v>
      </c>
      <c r="N509" s="49" t="s">
        <v>124</v>
      </c>
      <c r="O509" s="49" t="s">
        <v>125</v>
      </c>
      <c r="P509" s="49" t="s">
        <v>1441</v>
      </c>
    </row>
    <row r="510" spans="13:16" x14ac:dyDescent="0.25">
      <c r="M510" s="64" t="s">
        <v>1520</v>
      </c>
      <c r="N510" s="49" t="s">
        <v>87</v>
      </c>
      <c r="O510" s="49" t="s">
        <v>88</v>
      </c>
      <c r="P510" s="49" t="s">
        <v>1157</v>
      </c>
    </row>
    <row r="511" spans="13:16" x14ac:dyDescent="0.25">
      <c r="M511" s="64" t="s">
        <v>1522</v>
      </c>
      <c r="N511" s="49" t="s">
        <v>124</v>
      </c>
      <c r="O511" s="49" t="s">
        <v>125</v>
      </c>
      <c r="P511" s="49" t="s">
        <v>1157</v>
      </c>
    </row>
    <row r="512" spans="13:16" x14ac:dyDescent="0.25">
      <c r="M512" s="64" t="s">
        <v>1521</v>
      </c>
      <c r="N512" s="49" t="s">
        <v>248</v>
      </c>
      <c r="O512" s="49" t="s">
        <v>264</v>
      </c>
      <c r="P512" s="49" t="s">
        <v>1157</v>
      </c>
    </row>
    <row r="513" spans="13:16" x14ac:dyDescent="0.25">
      <c r="M513" s="64" t="s">
        <v>1523</v>
      </c>
      <c r="N513" s="49" t="s">
        <v>131</v>
      </c>
      <c r="O513" s="49" t="s">
        <v>132</v>
      </c>
      <c r="P513" s="49" t="s">
        <v>1157</v>
      </c>
    </row>
    <row r="514" spans="13:16" x14ac:dyDescent="0.25">
      <c r="M514" s="64" t="s">
        <v>596</v>
      </c>
      <c r="N514" s="49" t="s">
        <v>143</v>
      </c>
      <c r="O514" s="49" t="s">
        <v>174</v>
      </c>
      <c r="P514" s="49" t="s">
        <v>1157</v>
      </c>
    </row>
    <row r="515" spans="13:16" x14ac:dyDescent="0.25">
      <c r="M515" s="64" t="s">
        <v>1525</v>
      </c>
      <c r="N515" s="49" t="s">
        <v>140</v>
      </c>
      <c r="O515" s="49" t="s">
        <v>141</v>
      </c>
      <c r="P515" s="49" t="s">
        <v>1157</v>
      </c>
    </row>
    <row r="516" spans="13:16" x14ac:dyDescent="0.25">
      <c r="M516" s="64" t="s">
        <v>1524</v>
      </c>
      <c r="N516" s="49" t="s">
        <v>108</v>
      </c>
      <c r="O516" s="49" t="s">
        <v>109</v>
      </c>
      <c r="P516" s="49" t="s">
        <v>1157</v>
      </c>
    </row>
    <row r="517" spans="13:16" x14ac:dyDescent="0.25">
      <c r="M517" s="64" t="s">
        <v>1526</v>
      </c>
      <c r="N517" s="49" t="s">
        <v>422</v>
      </c>
      <c r="O517" s="49" t="s">
        <v>127</v>
      </c>
      <c r="P517" s="49" t="s">
        <v>1157</v>
      </c>
    </row>
    <row r="518" spans="13:16" x14ac:dyDescent="0.25">
      <c r="M518" s="64" t="s">
        <v>1527</v>
      </c>
      <c r="N518" s="49" t="s">
        <v>143</v>
      </c>
      <c r="O518" s="49" t="s">
        <v>174</v>
      </c>
      <c r="P518" s="49" t="s">
        <v>1157</v>
      </c>
    </row>
    <row r="519" spans="13:16" x14ac:dyDescent="0.25">
      <c r="M519" s="64" t="s">
        <v>1528</v>
      </c>
      <c r="N519" s="49" t="s">
        <v>131</v>
      </c>
      <c r="O519" s="49" t="s">
        <v>132</v>
      </c>
      <c r="P519" s="49" t="s">
        <v>1157</v>
      </c>
    </row>
    <row r="520" spans="13:16" x14ac:dyDescent="0.25">
      <c r="M520" s="64" t="s">
        <v>597</v>
      </c>
      <c r="N520" s="49" t="s">
        <v>170</v>
      </c>
      <c r="O520" s="49" t="s">
        <v>171</v>
      </c>
      <c r="P520" s="49" t="s">
        <v>1157</v>
      </c>
    </row>
    <row r="521" spans="13:16" x14ac:dyDescent="0.25">
      <c r="M521" s="64" t="s">
        <v>598</v>
      </c>
      <c r="N521" s="49" t="s">
        <v>90</v>
      </c>
      <c r="O521" s="49" t="s">
        <v>91</v>
      </c>
      <c r="P521" s="49" t="s">
        <v>1157</v>
      </c>
    </row>
    <row r="522" spans="13:16" x14ac:dyDescent="0.25">
      <c r="M522" s="64" t="s">
        <v>599</v>
      </c>
      <c r="N522" s="49" t="s">
        <v>143</v>
      </c>
      <c r="O522" s="49" t="s">
        <v>121</v>
      </c>
      <c r="P522" s="49" t="s">
        <v>1157</v>
      </c>
    </row>
    <row r="523" spans="13:16" x14ac:dyDescent="0.25">
      <c r="M523" s="64" t="s">
        <v>600</v>
      </c>
      <c r="N523" s="49" t="s">
        <v>114</v>
      </c>
      <c r="O523" s="49" t="s">
        <v>115</v>
      </c>
      <c r="P523" s="49" t="s">
        <v>1157</v>
      </c>
    </row>
    <row r="524" spans="13:16" x14ac:dyDescent="0.25">
      <c r="M524" s="64" t="s">
        <v>601</v>
      </c>
      <c r="N524" s="49" t="s">
        <v>114</v>
      </c>
      <c r="O524" s="49" t="s">
        <v>242</v>
      </c>
      <c r="P524" s="49" t="s">
        <v>1157</v>
      </c>
    </row>
    <row r="525" spans="13:16" x14ac:dyDescent="0.25">
      <c r="M525" s="64" t="s">
        <v>602</v>
      </c>
      <c r="N525" s="49" t="s">
        <v>352</v>
      </c>
      <c r="O525" s="49" t="s">
        <v>127</v>
      </c>
      <c r="P525" s="49" t="s">
        <v>352</v>
      </c>
    </row>
    <row r="526" spans="13:16" ht="25.5" x14ac:dyDescent="0.25">
      <c r="M526" s="64" t="s">
        <v>603</v>
      </c>
      <c r="N526" s="49" t="s">
        <v>124</v>
      </c>
      <c r="O526" s="49" t="s">
        <v>125</v>
      </c>
      <c r="P526" s="49" t="s">
        <v>1442</v>
      </c>
    </row>
    <row r="527" spans="13:16" x14ac:dyDescent="0.25">
      <c r="M527" s="64" t="s">
        <v>604</v>
      </c>
      <c r="N527" s="49" t="s">
        <v>95</v>
      </c>
      <c r="O527" s="49" t="s">
        <v>96</v>
      </c>
      <c r="P527" s="49" t="s">
        <v>1157</v>
      </c>
    </row>
    <row r="528" spans="13:16" x14ac:dyDescent="0.25">
      <c r="M528" s="64" t="s">
        <v>605</v>
      </c>
      <c r="N528" s="49" t="s">
        <v>108</v>
      </c>
      <c r="O528" s="49" t="s">
        <v>109</v>
      </c>
      <c r="P528" s="49" t="s">
        <v>1157</v>
      </c>
    </row>
    <row r="529" spans="13:16" x14ac:dyDescent="0.25">
      <c r="M529" s="64" t="s">
        <v>606</v>
      </c>
      <c r="N529" s="49" t="s">
        <v>146</v>
      </c>
      <c r="O529" s="49" t="s">
        <v>147</v>
      </c>
      <c r="P529" s="49" t="s">
        <v>1157</v>
      </c>
    </row>
    <row r="530" spans="13:16" x14ac:dyDescent="0.25">
      <c r="M530" s="64" t="s">
        <v>607</v>
      </c>
      <c r="N530" s="49" t="s">
        <v>422</v>
      </c>
      <c r="O530" s="49" t="s">
        <v>127</v>
      </c>
      <c r="P530" s="49" t="s">
        <v>1157</v>
      </c>
    </row>
    <row r="531" spans="13:16" x14ac:dyDescent="0.25">
      <c r="M531" s="64" t="s">
        <v>608</v>
      </c>
      <c r="N531" s="49" t="s">
        <v>146</v>
      </c>
      <c r="O531" s="49" t="s">
        <v>147</v>
      </c>
      <c r="P531" s="49" t="s">
        <v>1157</v>
      </c>
    </row>
    <row r="532" spans="13:16" x14ac:dyDescent="0.25">
      <c r="M532" s="64" t="s">
        <v>609</v>
      </c>
      <c r="N532" s="49" t="s">
        <v>87</v>
      </c>
      <c r="O532" s="49" t="s">
        <v>153</v>
      </c>
      <c r="P532" s="49" t="s">
        <v>1157</v>
      </c>
    </row>
    <row r="533" spans="13:16" x14ac:dyDescent="0.25">
      <c r="M533" s="64" t="s">
        <v>610</v>
      </c>
      <c r="N533" s="49" t="s">
        <v>124</v>
      </c>
      <c r="O533" s="49" t="s">
        <v>125</v>
      </c>
      <c r="P533" s="49" t="s">
        <v>1157</v>
      </c>
    </row>
    <row r="534" spans="13:16" x14ac:dyDescent="0.25">
      <c r="M534" s="64" t="s">
        <v>611</v>
      </c>
      <c r="N534" s="49" t="s">
        <v>98</v>
      </c>
      <c r="O534" s="49" t="s">
        <v>99</v>
      </c>
      <c r="P534" s="49" t="s">
        <v>1157</v>
      </c>
    </row>
    <row r="535" spans="13:16" x14ac:dyDescent="0.25">
      <c r="M535" s="64" t="s">
        <v>612</v>
      </c>
      <c r="N535" s="49" t="s">
        <v>140</v>
      </c>
      <c r="O535" s="49" t="s">
        <v>141</v>
      </c>
      <c r="P535" s="49" t="s">
        <v>1440</v>
      </c>
    </row>
    <row r="536" spans="13:16" x14ac:dyDescent="0.25">
      <c r="M536" s="64" t="s">
        <v>613</v>
      </c>
      <c r="N536" s="49" t="s">
        <v>197</v>
      </c>
      <c r="O536" s="49" t="s">
        <v>198</v>
      </c>
      <c r="P536" s="49" t="s">
        <v>1157</v>
      </c>
    </row>
    <row r="537" spans="13:16" ht="25.5" x14ac:dyDescent="0.25">
      <c r="M537" s="64" t="s">
        <v>614</v>
      </c>
      <c r="N537" s="49" t="s">
        <v>124</v>
      </c>
      <c r="O537" s="49" t="s">
        <v>125</v>
      </c>
      <c r="P537" s="49" t="s">
        <v>1442</v>
      </c>
    </row>
    <row r="538" spans="13:16" x14ac:dyDescent="0.25">
      <c r="M538" s="64" t="s">
        <v>615</v>
      </c>
      <c r="N538" s="49" t="s">
        <v>197</v>
      </c>
      <c r="O538" s="49" t="s">
        <v>198</v>
      </c>
      <c r="P538" s="49" t="s">
        <v>1157</v>
      </c>
    </row>
    <row r="539" spans="13:16" x14ac:dyDescent="0.25">
      <c r="M539" s="64" t="s">
        <v>616</v>
      </c>
      <c r="N539" s="49" t="s">
        <v>248</v>
      </c>
      <c r="O539" s="49" t="s">
        <v>249</v>
      </c>
      <c r="P539" s="49" t="s">
        <v>1435</v>
      </c>
    </row>
    <row r="540" spans="13:16" x14ac:dyDescent="0.25">
      <c r="M540" s="64" t="s">
        <v>617</v>
      </c>
      <c r="N540" s="49" t="s">
        <v>90</v>
      </c>
      <c r="O540" s="49" t="s">
        <v>91</v>
      </c>
      <c r="P540" s="49" t="s">
        <v>1157</v>
      </c>
    </row>
    <row r="541" spans="13:16" x14ac:dyDescent="0.25">
      <c r="M541" s="64" t="s">
        <v>618</v>
      </c>
      <c r="N541" s="49" t="s">
        <v>114</v>
      </c>
      <c r="O541" s="49" t="s">
        <v>115</v>
      </c>
      <c r="P541" s="49" t="s">
        <v>1157</v>
      </c>
    </row>
    <row r="542" spans="13:16" x14ac:dyDescent="0.25">
      <c r="M542" s="64" t="s">
        <v>619</v>
      </c>
      <c r="N542" s="49" t="s">
        <v>90</v>
      </c>
      <c r="O542" s="49" t="s">
        <v>91</v>
      </c>
      <c r="P542" s="49" t="s">
        <v>1157</v>
      </c>
    </row>
    <row r="543" spans="13:16" x14ac:dyDescent="0.25">
      <c r="M543" s="64" t="s">
        <v>620</v>
      </c>
      <c r="N543" s="49" t="s">
        <v>203</v>
      </c>
      <c r="O543" s="49" t="s">
        <v>204</v>
      </c>
      <c r="P543" s="49" t="s">
        <v>1157</v>
      </c>
    </row>
    <row r="544" spans="13:16" x14ac:dyDescent="0.25">
      <c r="M544" s="64" t="s">
        <v>621</v>
      </c>
      <c r="N544" s="49" t="s">
        <v>143</v>
      </c>
      <c r="O544" s="49" t="s">
        <v>144</v>
      </c>
      <c r="P544" s="49" t="s">
        <v>1157</v>
      </c>
    </row>
    <row r="545" spans="13:16" x14ac:dyDescent="0.25">
      <c r="M545" s="64" t="s">
        <v>622</v>
      </c>
      <c r="N545" s="49" t="s">
        <v>114</v>
      </c>
      <c r="O545" s="49" t="s">
        <v>115</v>
      </c>
      <c r="P545" s="49" t="s">
        <v>1157</v>
      </c>
    </row>
    <row r="546" spans="13:16" x14ac:dyDescent="0.25">
      <c r="M546" s="64" t="s">
        <v>623</v>
      </c>
      <c r="N546" s="49" t="s">
        <v>87</v>
      </c>
      <c r="O546" s="49" t="s">
        <v>153</v>
      </c>
      <c r="P546" s="49" t="s">
        <v>1157</v>
      </c>
    </row>
    <row r="547" spans="13:16" x14ac:dyDescent="0.25">
      <c r="M547" s="64" t="s">
        <v>624</v>
      </c>
      <c r="N547" s="49" t="s">
        <v>108</v>
      </c>
      <c r="O547" s="49" t="s">
        <v>109</v>
      </c>
      <c r="P547" s="49" t="s">
        <v>1157</v>
      </c>
    </row>
    <row r="548" spans="13:16" x14ac:dyDescent="0.25">
      <c r="M548" s="64" t="s">
        <v>625</v>
      </c>
      <c r="N548" s="49" t="s">
        <v>108</v>
      </c>
      <c r="O548" s="49" t="s">
        <v>109</v>
      </c>
      <c r="P548" s="49" t="s">
        <v>1157</v>
      </c>
    </row>
    <row r="549" spans="13:16" x14ac:dyDescent="0.25">
      <c r="M549" s="64" t="s">
        <v>626</v>
      </c>
      <c r="N549" s="49" t="s">
        <v>104</v>
      </c>
      <c r="O549" s="49" t="s">
        <v>105</v>
      </c>
      <c r="P549" s="49" t="s">
        <v>1157</v>
      </c>
    </row>
    <row r="550" spans="13:16" ht="25.5" x14ac:dyDescent="0.25">
      <c r="M550" s="64" t="s">
        <v>627</v>
      </c>
      <c r="N550" s="49" t="s">
        <v>124</v>
      </c>
      <c r="O550" s="49" t="s">
        <v>125</v>
      </c>
      <c r="P550" s="49" t="s">
        <v>1441</v>
      </c>
    </row>
    <row r="551" spans="13:16" x14ac:dyDescent="0.25">
      <c r="M551" s="64" t="s">
        <v>628</v>
      </c>
      <c r="N551" s="49" t="s">
        <v>104</v>
      </c>
      <c r="O551" s="49" t="s">
        <v>188</v>
      </c>
      <c r="P551" s="49" t="s">
        <v>1157</v>
      </c>
    </row>
    <row r="552" spans="13:16" x14ac:dyDescent="0.25">
      <c r="M552" s="64" t="s">
        <v>629</v>
      </c>
      <c r="N552" s="49" t="s">
        <v>128</v>
      </c>
      <c r="O552" s="49" t="s">
        <v>129</v>
      </c>
      <c r="P552" s="49" t="s">
        <v>1157</v>
      </c>
    </row>
    <row r="553" spans="13:16" x14ac:dyDescent="0.25">
      <c r="M553" s="64" t="s">
        <v>630</v>
      </c>
      <c r="N553" s="49" t="s">
        <v>248</v>
      </c>
      <c r="O553" s="49" t="s">
        <v>264</v>
      </c>
      <c r="P553" s="49" t="s">
        <v>1157</v>
      </c>
    </row>
    <row r="554" spans="13:16" x14ac:dyDescent="0.25">
      <c r="M554" s="64" t="s">
        <v>631</v>
      </c>
      <c r="N554" s="49" t="s">
        <v>114</v>
      </c>
      <c r="O554" s="49" t="s">
        <v>115</v>
      </c>
      <c r="P554" s="49" t="s">
        <v>1157</v>
      </c>
    </row>
    <row r="555" spans="13:16" x14ac:dyDescent="0.25">
      <c r="M555" s="64" t="s">
        <v>632</v>
      </c>
      <c r="N555" s="49" t="s">
        <v>203</v>
      </c>
      <c r="O555" s="49" t="s">
        <v>204</v>
      </c>
      <c r="P555" s="49" t="s">
        <v>1157</v>
      </c>
    </row>
    <row r="556" spans="13:16" x14ac:dyDescent="0.25">
      <c r="M556" s="64" t="s">
        <v>633</v>
      </c>
      <c r="N556" s="49" t="s">
        <v>124</v>
      </c>
      <c r="O556" s="49" t="s">
        <v>125</v>
      </c>
      <c r="P556" s="49" t="s">
        <v>1157</v>
      </c>
    </row>
    <row r="557" spans="13:16" x14ac:dyDescent="0.25">
      <c r="M557" s="64" t="s">
        <v>634</v>
      </c>
      <c r="N557" s="49" t="s">
        <v>203</v>
      </c>
      <c r="O557" s="49" t="s">
        <v>204</v>
      </c>
      <c r="P557" s="49" t="s">
        <v>1157</v>
      </c>
    </row>
    <row r="558" spans="13:16" ht="25.5" x14ac:dyDescent="0.25">
      <c r="M558" s="64" t="s">
        <v>1529</v>
      </c>
      <c r="N558" s="49" t="s">
        <v>111</v>
      </c>
      <c r="O558" s="49" t="s">
        <v>112</v>
      </c>
      <c r="P558" s="49" t="s">
        <v>1433</v>
      </c>
    </row>
    <row r="559" spans="13:16" x14ac:dyDescent="0.25">
      <c r="M559" s="64" t="s">
        <v>1530</v>
      </c>
      <c r="N559" s="49" t="s">
        <v>128</v>
      </c>
      <c r="O559" s="49" t="s">
        <v>129</v>
      </c>
      <c r="P559" s="49" t="s">
        <v>1157</v>
      </c>
    </row>
    <row r="560" spans="13:16" x14ac:dyDescent="0.25">
      <c r="M560" s="64" t="s">
        <v>635</v>
      </c>
      <c r="N560" s="49" t="s">
        <v>120</v>
      </c>
      <c r="O560" s="49" t="s">
        <v>121</v>
      </c>
      <c r="P560" s="49" t="s">
        <v>1157</v>
      </c>
    </row>
    <row r="561" spans="13:16" x14ac:dyDescent="0.25">
      <c r="M561" s="64" t="s">
        <v>636</v>
      </c>
      <c r="N561" s="49" t="s">
        <v>117</v>
      </c>
      <c r="O561" s="49" t="s">
        <v>118</v>
      </c>
      <c r="P561" s="49" t="s">
        <v>1157</v>
      </c>
    </row>
    <row r="562" spans="13:16" x14ac:dyDescent="0.25">
      <c r="M562" s="64" t="s">
        <v>637</v>
      </c>
      <c r="N562" s="49" t="s">
        <v>108</v>
      </c>
      <c r="O562" s="49" t="s">
        <v>109</v>
      </c>
      <c r="P562" s="49" t="s">
        <v>1157</v>
      </c>
    </row>
    <row r="563" spans="13:16" x14ac:dyDescent="0.25">
      <c r="M563" s="64" t="s">
        <v>638</v>
      </c>
      <c r="N563" s="49" t="s">
        <v>117</v>
      </c>
      <c r="O563" s="49" t="s">
        <v>118</v>
      </c>
      <c r="P563" s="49" t="s">
        <v>1157</v>
      </c>
    </row>
    <row r="564" spans="13:16" x14ac:dyDescent="0.25">
      <c r="M564" s="64" t="s">
        <v>639</v>
      </c>
      <c r="N564" s="49" t="s">
        <v>95</v>
      </c>
      <c r="O564" s="49" t="s">
        <v>96</v>
      </c>
      <c r="P564" s="49" t="s">
        <v>1444</v>
      </c>
    </row>
    <row r="565" spans="13:16" x14ac:dyDescent="0.25">
      <c r="M565" s="64" t="s">
        <v>640</v>
      </c>
      <c r="N565" s="49" t="s">
        <v>214</v>
      </c>
      <c r="O565" s="49" t="s">
        <v>215</v>
      </c>
      <c r="P565" s="49" t="s">
        <v>1157</v>
      </c>
    </row>
    <row r="566" spans="13:16" x14ac:dyDescent="0.25">
      <c r="M566" s="64" t="s">
        <v>641</v>
      </c>
      <c r="N566" s="49" t="s">
        <v>104</v>
      </c>
      <c r="O566" s="49" t="s">
        <v>105</v>
      </c>
      <c r="P566" s="49" t="s">
        <v>1157</v>
      </c>
    </row>
    <row r="567" spans="13:16" x14ac:dyDescent="0.25">
      <c r="M567" s="64" t="s">
        <v>642</v>
      </c>
      <c r="N567" s="49" t="s">
        <v>104</v>
      </c>
      <c r="O567" s="49" t="s">
        <v>188</v>
      </c>
      <c r="P567" s="49" t="s">
        <v>1435</v>
      </c>
    </row>
    <row r="568" spans="13:16" x14ac:dyDescent="0.25">
      <c r="M568" s="64" t="s">
        <v>643</v>
      </c>
      <c r="N568" s="49" t="s">
        <v>87</v>
      </c>
      <c r="O568" s="49" t="s">
        <v>88</v>
      </c>
      <c r="P568" s="49" t="s">
        <v>1157</v>
      </c>
    </row>
    <row r="569" spans="13:16" x14ac:dyDescent="0.25">
      <c r="M569" s="64" t="s">
        <v>644</v>
      </c>
      <c r="N569" s="49" t="s">
        <v>143</v>
      </c>
      <c r="O569" s="49" t="s">
        <v>174</v>
      </c>
      <c r="P569" s="49" t="s">
        <v>1157</v>
      </c>
    </row>
    <row r="570" spans="13:16" x14ac:dyDescent="0.25">
      <c r="M570" s="64" t="s">
        <v>645</v>
      </c>
      <c r="N570" s="49" t="s">
        <v>146</v>
      </c>
      <c r="O570" s="49" t="s">
        <v>147</v>
      </c>
      <c r="P570" s="49" t="s">
        <v>1157</v>
      </c>
    </row>
    <row r="571" spans="13:16" x14ac:dyDescent="0.25">
      <c r="M571" s="64" t="s">
        <v>646</v>
      </c>
      <c r="N571" s="49" t="s">
        <v>117</v>
      </c>
      <c r="O571" s="49" t="s">
        <v>118</v>
      </c>
      <c r="P571" s="49" t="s">
        <v>1157</v>
      </c>
    </row>
    <row r="572" spans="13:16" x14ac:dyDescent="0.25">
      <c r="M572" s="64" t="s">
        <v>647</v>
      </c>
      <c r="N572" s="49" t="s">
        <v>117</v>
      </c>
      <c r="O572" s="49" t="s">
        <v>118</v>
      </c>
      <c r="P572" s="49" t="s">
        <v>1157</v>
      </c>
    </row>
    <row r="573" spans="13:16" x14ac:dyDescent="0.25">
      <c r="M573" s="64" t="s">
        <v>648</v>
      </c>
      <c r="N573" s="49" t="s">
        <v>170</v>
      </c>
      <c r="O573" s="49" t="s">
        <v>171</v>
      </c>
      <c r="P573" s="49" t="s">
        <v>1157</v>
      </c>
    </row>
    <row r="574" spans="13:16" x14ac:dyDescent="0.25">
      <c r="M574" s="64" t="s">
        <v>649</v>
      </c>
      <c r="N574" s="49" t="s">
        <v>117</v>
      </c>
      <c r="O574" s="49" t="s">
        <v>118</v>
      </c>
      <c r="P574" s="49" t="s">
        <v>1157</v>
      </c>
    </row>
    <row r="575" spans="13:16" x14ac:dyDescent="0.25">
      <c r="M575" s="64" t="s">
        <v>650</v>
      </c>
      <c r="N575" s="49" t="s">
        <v>114</v>
      </c>
      <c r="O575" s="49" t="s">
        <v>242</v>
      </c>
      <c r="P575" s="49" t="s">
        <v>1157</v>
      </c>
    </row>
    <row r="576" spans="13:16" x14ac:dyDescent="0.25">
      <c r="M576" s="64" t="s">
        <v>651</v>
      </c>
      <c r="N576" s="49" t="s">
        <v>87</v>
      </c>
      <c r="O576" s="49" t="s">
        <v>153</v>
      </c>
      <c r="P576" s="49" t="s">
        <v>1157</v>
      </c>
    </row>
    <row r="577" spans="13:16" x14ac:dyDescent="0.25">
      <c r="M577" s="64" t="s">
        <v>652</v>
      </c>
      <c r="N577" s="49" t="s">
        <v>87</v>
      </c>
      <c r="O577" s="49" t="s">
        <v>207</v>
      </c>
      <c r="P577" s="49" t="s">
        <v>1157</v>
      </c>
    </row>
    <row r="578" spans="13:16" x14ac:dyDescent="0.25">
      <c r="M578" s="64" t="s">
        <v>653</v>
      </c>
      <c r="N578" s="49" t="s">
        <v>108</v>
      </c>
      <c r="O578" s="49" t="s">
        <v>460</v>
      </c>
      <c r="P578" s="49" t="s">
        <v>1157</v>
      </c>
    </row>
    <row r="579" spans="13:16" x14ac:dyDescent="0.25">
      <c r="M579" s="64" t="s">
        <v>654</v>
      </c>
      <c r="N579" s="49" t="s">
        <v>98</v>
      </c>
      <c r="O579" s="49" t="s">
        <v>99</v>
      </c>
      <c r="P579" s="49" t="s">
        <v>98</v>
      </c>
    </row>
    <row r="580" spans="13:16" x14ac:dyDescent="0.25">
      <c r="M580" s="64" t="s">
        <v>655</v>
      </c>
      <c r="N580" s="49" t="s">
        <v>98</v>
      </c>
      <c r="O580" s="49" t="s">
        <v>99</v>
      </c>
      <c r="P580" s="49" t="s">
        <v>1157</v>
      </c>
    </row>
    <row r="581" spans="13:16" x14ac:dyDescent="0.25">
      <c r="M581" s="64" t="s">
        <v>656</v>
      </c>
      <c r="N581" s="49" t="s">
        <v>98</v>
      </c>
      <c r="O581" s="49" t="s">
        <v>99</v>
      </c>
      <c r="P581" s="49" t="s">
        <v>98</v>
      </c>
    </row>
    <row r="582" spans="13:16" x14ac:dyDescent="0.25">
      <c r="M582" s="64" t="s">
        <v>657</v>
      </c>
      <c r="N582" s="49" t="s">
        <v>146</v>
      </c>
      <c r="O582" s="49" t="s">
        <v>147</v>
      </c>
      <c r="P582" s="49" t="s">
        <v>1157</v>
      </c>
    </row>
    <row r="583" spans="13:16" ht="25.5" x14ac:dyDescent="0.25">
      <c r="M583" s="64" t="s">
        <v>658</v>
      </c>
      <c r="N583" s="49" t="s">
        <v>140</v>
      </c>
      <c r="O583" s="49" t="s">
        <v>141</v>
      </c>
      <c r="P583" s="49" t="s">
        <v>1442</v>
      </c>
    </row>
    <row r="584" spans="13:16" x14ac:dyDescent="0.25">
      <c r="M584" s="64" t="s">
        <v>659</v>
      </c>
      <c r="N584" s="49" t="s">
        <v>95</v>
      </c>
      <c r="O584" s="49" t="s">
        <v>96</v>
      </c>
      <c r="P584" s="49" t="s">
        <v>1444</v>
      </c>
    </row>
    <row r="585" spans="13:16" ht="38.25" x14ac:dyDescent="0.25">
      <c r="M585" s="64" t="s">
        <v>660</v>
      </c>
      <c r="N585" s="49" t="s">
        <v>126</v>
      </c>
      <c r="O585" s="49" t="s">
        <v>127</v>
      </c>
      <c r="P585" s="49" t="s">
        <v>1445</v>
      </c>
    </row>
    <row r="586" spans="13:16" x14ac:dyDescent="0.25">
      <c r="M586" s="64" t="s">
        <v>1532</v>
      </c>
      <c r="N586" s="49" t="s">
        <v>143</v>
      </c>
      <c r="O586" s="49" t="s">
        <v>174</v>
      </c>
      <c r="P586" s="49" t="s">
        <v>1157</v>
      </c>
    </row>
    <row r="587" spans="13:16" x14ac:dyDescent="0.25">
      <c r="M587" s="64" t="s">
        <v>1531</v>
      </c>
      <c r="N587" s="49" t="s">
        <v>268</v>
      </c>
      <c r="O587" s="49" t="s">
        <v>215</v>
      </c>
      <c r="P587" s="49" t="s">
        <v>1444</v>
      </c>
    </row>
    <row r="588" spans="13:16" ht="25.5" x14ac:dyDescent="0.25">
      <c r="M588" s="64" t="s">
        <v>661</v>
      </c>
      <c r="N588" s="49" t="s">
        <v>140</v>
      </c>
      <c r="O588" s="49" t="s">
        <v>141</v>
      </c>
      <c r="P588" s="49" t="s">
        <v>1442</v>
      </c>
    </row>
    <row r="589" spans="13:16" x14ac:dyDescent="0.25">
      <c r="M589" s="64" t="s">
        <v>662</v>
      </c>
      <c r="N589" s="49" t="s">
        <v>422</v>
      </c>
      <c r="O589" s="49" t="s">
        <v>127</v>
      </c>
      <c r="P589" s="49" t="s">
        <v>1157</v>
      </c>
    </row>
    <row r="590" spans="13:16" x14ac:dyDescent="0.25">
      <c r="M590" s="64" t="s">
        <v>663</v>
      </c>
      <c r="N590" s="49" t="s">
        <v>170</v>
      </c>
      <c r="O590" s="49" t="s">
        <v>171</v>
      </c>
      <c r="P590" s="49" t="s">
        <v>1157</v>
      </c>
    </row>
    <row r="591" spans="13:16" x14ac:dyDescent="0.25">
      <c r="M591" s="64" t="s">
        <v>664</v>
      </c>
      <c r="N591" s="49" t="s">
        <v>301</v>
      </c>
      <c r="O591" s="49" t="s">
        <v>215</v>
      </c>
      <c r="P591" s="49" t="s">
        <v>1157</v>
      </c>
    </row>
    <row r="592" spans="13:16" x14ac:dyDescent="0.25">
      <c r="M592" s="64" t="s">
        <v>665</v>
      </c>
      <c r="N592" s="49" t="s">
        <v>352</v>
      </c>
      <c r="O592" s="49" t="s">
        <v>127</v>
      </c>
      <c r="P592" s="49" t="s">
        <v>352</v>
      </c>
    </row>
    <row r="593" spans="13:16" x14ac:dyDescent="0.25">
      <c r="M593" s="64" t="s">
        <v>666</v>
      </c>
      <c r="N593" s="49" t="s">
        <v>114</v>
      </c>
      <c r="O593" s="49" t="s">
        <v>115</v>
      </c>
      <c r="P593" s="49" t="s">
        <v>1157</v>
      </c>
    </row>
    <row r="594" spans="13:16" x14ac:dyDescent="0.25">
      <c r="M594" s="64" t="s">
        <v>667</v>
      </c>
      <c r="N594" s="49" t="s">
        <v>114</v>
      </c>
      <c r="O594" s="49" t="s">
        <v>115</v>
      </c>
      <c r="P594" s="49" t="s">
        <v>1157</v>
      </c>
    </row>
    <row r="595" spans="13:16" x14ac:dyDescent="0.25">
      <c r="M595" s="64" t="s">
        <v>668</v>
      </c>
      <c r="N595" s="49" t="s">
        <v>197</v>
      </c>
      <c r="O595" s="49" t="s">
        <v>198</v>
      </c>
      <c r="P595" s="49" t="s">
        <v>1157</v>
      </c>
    </row>
    <row r="596" spans="13:16" x14ac:dyDescent="0.25">
      <c r="M596" s="64" t="s">
        <v>669</v>
      </c>
      <c r="N596" s="49" t="s">
        <v>104</v>
      </c>
      <c r="O596" s="49" t="s">
        <v>105</v>
      </c>
      <c r="P596" s="49" t="s">
        <v>1157</v>
      </c>
    </row>
    <row r="597" spans="13:16" x14ac:dyDescent="0.25">
      <c r="M597" s="64" t="s">
        <v>670</v>
      </c>
      <c r="N597" s="49" t="s">
        <v>143</v>
      </c>
      <c r="O597" s="49" t="s">
        <v>174</v>
      </c>
      <c r="P597" s="49" t="s">
        <v>1157</v>
      </c>
    </row>
    <row r="598" spans="13:16" x14ac:dyDescent="0.25">
      <c r="M598" s="64" t="s">
        <v>671</v>
      </c>
      <c r="N598" s="49" t="s">
        <v>143</v>
      </c>
      <c r="O598" s="49" t="s">
        <v>174</v>
      </c>
      <c r="P598" s="49" t="s">
        <v>1157</v>
      </c>
    </row>
    <row r="599" spans="13:16" x14ac:dyDescent="0.25">
      <c r="M599" s="64" t="s">
        <v>672</v>
      </c>
      <c r="N599" s="49" t="s">
        <v>143</v>
      </c>
      <c r="O599" s="49" t="s">
        <v>174</v>
      </c>
      <c r="P599" s="49" t="s">
        <v>1157</v>
      </c>
    </row>
    <row r="600" spans="13:16" x14ac:dyDescent="0.25">
      <c r="M600" s="64" t="s">
        <v>673</v>
      </c>
      <c r="N600" s="49" t="s">
        <v>87</v>
      </c>
      <c r="O600" s="49" t="s">
        <v>153</v>
      </c>
      <c r="P600" s="49" t="s">
        <v>1157</v>
      </c>
    </row>
    <row r="601" spans="13:16" x14ac:dyDescent="0.25">
      <c r="M601" s="64" t="s">
        <v>674</v>
      </c>
      <c r="N601" s="49" t="s">
        <v>104</v>
      </c>
      <c r="O601" s="49" t="s">
        <v>105</v>
      </c>
      <c r="P601" s="49" t="s">
        <v>1157</v>
      </c>
    </row>
    <row r="602" spans="13:16" x14ac:dyDescent="0.25">
      <c r="M602" s="64" t="s">
        <v>675</v>
      </c>
      <c r="N602" s="49" t="s">
        <v>197</v>
      </c>
      <c r="O602" s="49" t="s">
        <v>198</v>
      </c>
      <c r="P602" s="49" t="s">
        <v>1438</v>
      </c>
    </row>
    <row r="603" spans="13:16" x14ac:dyDescent="0.25">
      <c r="M603" s="64" t="s">
        <v>676</v>
      </c>
      <c r="N603" s="49" t="s">
        <v>189</v>
      </c>
      <c r="O603" s="49" t="s">
        <v>190</v>
      </c>
      <c r="P603" s="49" t="s">
        <v>1157</v>
      </c>
    </row>
    <row r="604" spans="13:16" x14ac:dyDescent="0.25">
      <c r="M604" s="64" t="s">
        <v>677</v>
      </c>
      <c r="N604" s="49" t="s">
        <v>197</v>
      </c>
      <c r="O604" s="49" t="s">
        <v>198</v>
      </c>
      <c r="P604" s="49" t="s">
        <v>1157</v>
      </c>
    </row>
    <row r="605" spans="13:16" x14ac:dyDescent="0.25">
      <c r="M605" s="64" t="s">
        <v>678</v>
      </c>
      <c r="N605" s="49" t="s">
        <v>120</v>
      </c>
      <c r="O605" s="49" t="s">
        <v>121</v>
      </c>
      <c r="P605" s="49" t="s">
        <v>1157</v>
      </c>
    </row>
    <row r="606" spans="13:16" x14ac:dyDescent="0.25">
      <c r="M606" s="64" t="s">
        <v>679</v>
      </c>
      <c r="N606" s="49" t="s">
        <v>197</v>
      </c>
      <c r="O606" s="49" t="s">
        <v>198</v>
      </c>
      <c r="P606" s="49" t="s">
        <v>1157</v>
      </c>
    </row>
    <row r="607" spans="13:16" x14ac:dyDescent="0.25">
      <c r="M607" s="64" t="s">
        <v>1534</v>
      </c>
      <c r="N607" s="49" t="s">
        <v>104</v>
      </c>
      <c r="O607" s="49" t="s">
        <v>105</v>
      </c>
      <c r="P607" s="49" t="s">
        <v>1436</v>
      </c>
    </row>
    <row r="608" spans="13:16" ht="25.5" x14ac:dyDescent="0.25">
      <c r="M608" s="64" t="s">
        <v>1533</v>
      </c>
      <c r="N608" s="49" t="s">
        <v>140</v>
      </c>
      <c r="O608" s="49" t="s">
        <v>141</v>
      </c>
      <c r="P608" s="49" t="s">
        <v>1442</v>
      </c>
    </row>
    <row r="609" spans="13:16" ht="38.25" x14ac:dyDescent="0.25">
      <c r="M609" s="64" t="s">
        <v>680</v>
      </c>
      <c r="N609" s="49" t="s">
        <v>126</v>
      </c>
      <c r="O609" s="49" t="s">
        <v>127</v>
      </c>
      <c r="P609" s="49" t="s">
        <v>1445</v>
      </c>
    </row>
    <row r="610" spans="13:16" x14ac:dyDescent="0.25">
      <c r="M610" s="64" t="s">
        <v>681</v>
      </c>
      <c r="N610" s="49" t="s">
        <v>214</v>
      </c>
      <c r="O610" s="49" t="s">
        <v>215</v>
      </c>
      <c r="P610" s="49" t="s">
        <v>1157</v>
      </c>
    </row>
    <row r="611" spans="13:16" x14ac:dyDescent="0.25">
      <c r="M611" s="64" t="s">
        <v>682</v>
      </c>
      <c r="N611" s="49" t="s">
        <v>248</v>
      </c>
      <c r="O611" s="49" t="s">
        <v>249</v>
      </c>
      <c r="P611" s="49" t="s">
        <v>1435</v>
      </c>
    </row>
    <row r="612" spans="13:16" x14ac:dyDescent="0.25">
      <c r="M612" s="64" t="s">
        <v>1535</v>
      </c>
      <c r="N612" s="49" t="s">
        <v>108</v>
      </c>
      <c r="O612" s="49" t="s">
        <v>109</v>
      </c>
      <c r="P612" s="49" t="s">
        <v>1157</v>
      </c>
    </row>
    <row r="613" spans="13:16" ht="25.5" x14ac:dyDescent="0.25">
      <c r="M613" s="64" t="s">
        <v>1536</v>
      </c>
      <c r="N613" s="49" t="s">
        <v>124</v>
      </c>
      <c r="O613" s="49" t="s">
        <v>125</v>
      </c>
      <c r="P613" s="49" t="s">
        <v>1441</v>
      </c>
    </row>
    <row r="614" spans="13:16" x14ac:dyDescent="0.25">
      <c r="M614" s="64" t="s">
        <v>683</v>
      </c>
      <c r="N614" s="49" t="s">
        <v>143</v>
      </c>
      <c r="O614" s="49" t="s">
        <v>174</v>
      </c>
      <c r="P614" s="49" t="s">
        <v>1157</v>
      </c>
    </row>
    <row r="615" spans="13:16" x14ac:dyDescent="0.25">
      <c r="M615" s="64" t="s">
        <v>684</v>
      </c>
      <c r="N615" s="49" t="s">
        <v>146</v>
      </c>
      <c r="O615" s="49" t="s">
        <v>147</v>
      </c>
      <c r="P615" s="49" t="s">
        <v>1157</v>
      </c>
    </row>
    <row r="616" spans="13:16" x14ac:dyDescent="0.25">
      <c r="M616" s="64" t="s">
        <v>685</v>
      </c>
      <c r="N616" s="49" t="s">
        <v>87</v>
      </c>
      <c r="O616" s="49" t="s">
        <v>93</v>
      </c>
      <c r="P616" s="49" t="s">
        <v>98</v>
      </c>
    </row>
    <row r="617" spans="13:16" x14ac:dyDescent="0.25">
      <c r="M617" s="64" t="s">
        <v>686</v>
      </c>
      <c r="N617" s="49" t="s">
        <v>87</v>
      </c>
      <c r="O617" s="49" t="s">
        <v>93</v>
      </c>
      <c r="P617" s="49" t="s">
        <v>1439</v>
      </c>
    </row>
    <row r="618" spans="13:16" x14ac:dyDescent="0.25">
      <c r="M618" s="64" t="s">
        <v>687</v>
      </c>
      <c r="N618" s="49" t="s">
        <v>90</v>
      </c>
      <c r="O618" s="49" t="s">
        <v>91</v>
      </c>
      <c r="P618" s="49" t="s">
        <v>1157</v>
      </c>
    </row>
    <row r="619" spans="13:16" x14ac:dyDescent="0.25">
      <c r="M619" s="64" t="s">
        <v>688</v>
      </c>
      <c r="N619" s="49" t="s">
        <v>143</v>
      </c>
      <c r="O619" s="49" t="s">
        <v>174</v>
      </c>
      <c r="P619" s="49" t="s">
        <v>1157</v>
      </c>
    </row>
    <row r="620" spans="13:16" x14ac:dyDescent="0.25">
      <c r="M620" s="64" t="s">
        <v>1538</v>
      </c>
      <c r="N620" s="49" t="s">
        <v>87</v>
      </c>
      <c r="O620" s="49" t="s">
        <v>88</v>
      </c>
      <c r="P620" s="49" t="s">
        <v>1157</v>
      </c>
    </row>
    <row r="621" spans="13:16" x14ac:dyDescent="0.25">
      <c r="M621" s="64" t="s">
        <v>1537</v>
      </c>
      <c r="N621" s="49" t="s">
        <v>108</v>
      </c>
      <c r="O621" s="49" t="s">
        <v>109</v>
      </c>
      <c r="P621" s="49" t="s">
        <v>1157</v>
      </c>
    </row>
    <row r="622" spans="13:16" x14ac:dyDescent="0.25">
      <c r="M622" s="64" t="s">
        <v>1539</v>
      </c>
      <c r="N622" s="49" t="s">
        <v>124</v>
      </c>
      <c r="O622" s="49" t="s">
        <v>125</v>
      </c>
      <c r="P622" s="49" t="s">
        <v>1157</v>
      </c>
    </row>
    <row r="623" spans="13:16" x14ac:dyDescent="0.25">
      <c r="M623" s="64" t="s">
        <v>689</v>
      </c>
      <c r="N623" s="49" t="s">
        <v>101</v>
      </c>
      <c r="O623" s="49" t="s">
        <v>102</v>
      </c>
      <c r="P623" s="49" t="s">
        <v>1157</v>
      </c>
    </row>
    <row r="624" spans="13:16" x14ac:dyDescent="0.25">
      <c r="M624" s="64" t="s">
        <v>690</v>
      </c>
      <c r="N624" s="49" t="s">
        <v>146</v>
      </c>
      <c r="O624" s="49" t="s">
        <v>147</v>
      </c>
      <c r="P624" s="49" t="s">
        <v>1157</v>
      </c>
    </row>
    <row r="625" spans="13:16" ht="25.5" x14ac:dyDescent="0.25">
      <c r="M625" s="64" t="s">
        <v>691</v>
      </c>
      <c r="N625" s="49" t="s">
        <v>87</v>
      </c>
      <c r="O625" s="49" t="s">
        <v>153</v>
      </c>
      <c r="P625" s="49" t="s">
        <v>1437</v>
      </c>
    </row>
    <row r="626" spans="13:16" x14ac:dyDescent="0.25">
      <c r="M626" s="64" t="s">
        <v>692</v>
      </c>
      <c r="N626" s="49" t="s">
        <v>87</v>
      </c>
      <c r="O626" s="49" t="s">
        <v>93</v>
      </c>
      <c r="P626" s="49" t="s">
        <v>1439</v>
      </c>
    </row>
    <row r="627" spans="13:16" x14ac:dyDescent="0.25">
      <c r="M627" s="64" t="s">
        <v>693</v>
      </c>
      <c r="N627" s="49" t="s">
        <v>117</v>
      </c>
      <c r="O627" s="49" t="s">
        <v>118</v>
      </c>
      <c r="P627" s="49" t="s">
        <v>1157</v>
      </c>
    </row>
    <row r="628" spans="13:16" x14ac:dyDescent="0.25">
      <c r="M628" s="64" t="s">
        <v>694</v>
      </c>
      <c r="N628" s="49" t="s">
        <v>101</v>
      </c>
      <c r="O628" s="49" t="s">
        <v>102</v>
      </c>
      <c r="P628" s="49" t="s">
        <v>1157</v>
      </c>
    </row>
    <row r="629" spans="13:16" x14ac:dyDescent="0.25">
      <c r="M629" s="64" t="s">
        <v>695</v>
      </c>
      <c r="N629" s="49" t="s">
        <v>108</v>
      </c>
      <c r="O629" s="49" t="s">
        <v>109</v>
      </c>
      <c r="P629" s="49" t="s">
        <v>1157</v>
      </c>
    </row>
    <row r="630" spans="13:16" x14ac:dyDescent="0.25">
      <c r="M630" s="64" t="s">
        <v>696</v>
      </c>
      <c r="N630" s="49" t="s">
        <v>108</v>
      </c>
      <c r="O630" s="49" t="s">
        <v>109</v>
      </c>
      <c r="P630" s="49" t="s">
        <v>1157</v>
      </c>
    </row>
    <row r="631" spans="13:16" x14ac:dyDescent="0.25">
      <c r="M631" s="64" t="s">
        <v>697</v>
      </c>
      <c r="N631" s="49" t="s">
        <v>108</v>
      </c>
      <c r="O631" s="49" t="s">
        <v>109</v>
      </c>
      <c r="P631" s="49" t="s">
        <v>1157</v>
      </c>
    </row>
    <row r="632" spans="13:16" x14ac:dyDescent="0.25">
      <c r="M632" s="64" t="s">
        <v>698</v>
      </c>
      <c r="N632" s="49" t="s">
        <v>143</v>
      </c>
      <c r="O632" s="49" t="s">
        <v>174</v>
      </c>
      <c r="P632" s="49" t="s">
        <v>1157</v>
      </c>
    </row>
    <row r="633" spans="13:16" x14ac:dyDescent="0.25">
      <c r="M633" s="64" t="s">
        <v>699</v>
      </c>
      <c r="N633" s="49" t="s">
        <v>108</v>
      </c>
      <c r="O633" s="49" t="s">
        <v>109</v>
      </c>
      <c r="P633" s="49" t="s">
        <v>1157</v>
      </c>
    </row>
    <row r="634" spans="13:16" x14ac:dyDescent="0.25">
      <c r="M634" s="64" t="s">
        <v>700</v>
      </c>
      <c r="N634" s="49" t="s">
        <v>117</v>
      </c>
      <c r="O634" s="49" t="s">
        <v>118</v>
      </c>
      <c r="P634" s="49" t="s">
        <v>1157</v>
      </c>
    </row>
    <row r="635" spans="13:16" x14ac:dyDescent="0.25">
      <c r="M635" s="64" t="s">
        <v>701</v>
      </c>
      <c r="N635" s="49" t="s">
        <v>104</v>
      </c>
      <c r="O635" s="49" t="s">
        <v>105</v>
      </c>
      <c r="P635" s="49" t="s">
        <v>1157</v>
      </c>
    </row>
    <row r="636" spans="13:16" x14ac:dyDescent="0.25">
      <c r="M636" s="64" t="s">
        <v>702</v>
      </c>
      <c r="N636" s="49" t="s">
        <v>98</v>
      </c>
      <c r="O636" s="49" t="s">
        <v>99</v>
      </c>
      <c r="P636" s="49" t="s">
        <v>98</v>
      </c>
    </row>
    <row r="637" spans="13:16" x14ac:dyDescent="0.25">
      <c r="M637" s="64" t="s">
        <v>703</v>
      </c>
      <c r="N637" s="49" t="s">
        <v>136</v>
      </c>
      <c r="O637" s="49" t="s">
        <v>137</v>
      </c>
      <c r="P637" s="49" t="s">
        <v>1157</v>
      </c>
    </row>
    <row r="638" spans="13:16" x14ac:dyDescent="0.25">
      <c r="M638" s="64" t="s">
        <v>704</v>
      </c>
      <c r="N638" s="49" t="s">
        <v>143</v>
      </c>
      <c r="O638" s="49" t="s">
        <v>144</v>
      </c>
      <c r="P638" s="49" t="s">
        <v>1157</v>
      </c>
    </row>
    <row r="639" spans="13:16" x14ac:dyDescent="0.25">
      <c r="M639" s="64" t="s">
        <v>705</v>
      </c>
      <c r="N639" s="49" t="s">
        <v>120</v>
      </c>
      <c r="O639" s="49" t="s">
        <v>121</v>
      </c>
      <c r="P639" s="49" t="s">
        <v>1157</v>
      </c>
    </row>
    <row r="640" spans="13:16" x14ac:dyDescent="0.25">
      <c r="M640" s="64" t="s">
        <v>706</v>
      </c>
      <c r="N640" s="49" t="s">
        <v>98</v>
      </c>
      <c r="O640" s="49" t="s">
        <v>99</v>
      </c>
      <c r="P640" s="49" t="s">
        <v>1157</v>
      </c>
    </row>
    <row r="641" spans="13:16" x14ac:dyDescent="0.25">
      <c r="M641" s="64" t="s">
        <v>707</v>
      </c>
      <c r="N641" s="49" t="s">
        <v>131</v>
      </c>
      <c r="O641" s="49" t="s">
        <v>132</v>
      </c>
      <c r="P641" s="49" t="s">
        <v>1157</v>
      </c>
    </row>
    <row r="642" spans="13:16" x14ac:dyDescent="0.25">
      <c r="M642" s="64" t="s">
        <v>708</v>
      </c>
      <c r="N642" s="49" t="s">
        <v>114</v>
      </c>
      <c r="O642" s="49" t="s">
        <v>115</v>
      </c>
      <c r="P642" s="49" t="s">
        <v>1157</v>
      </c>
    </row>
    <row r="643" spans="13:16" x14ac:dyDescent="0.25">
      <c r="M643" s="64" t="s">
        <v>709</v>
      </c>
      <c r="N643" s="49" t="s">
        <v>90</v>
      </c>
      <c r="O643" s="49" t="s">
        <v>91</v>
      </c>
      <c r="P643" s="49" t="s">
        <v>1157</v>
      </c>
    </row>
    <row r="644" spans="13:16" x14ac:dyDescent="0.25">
      <c r="M644" s="64" t="s">
        <v>710</v>
      </c>
      <c r="N644" s="49" t="s">
        <v>114</v>
      </c>
      <c r="O644" s="49" t="s">
        <v>115</v>
      </c>
      <c r="P644" s="49" t="s">
        <v>1157</v>
      </c>
    </row>
    <row r="645" spans="13:16" x14ac:dyDescent="0.25">
      <c r="M645" s="64" t="s">
        <v>711</v>
      </c>
      <c r="N645" s="49" t="s">
        <v>143</v>
      </c>
      <c r="O645" s="49" t="s">
        <v>174</v>
      </c>
      <c r="P645" s="49" t="s">
        <v>1157</v>
      </c>
    </row>
    <row r="646" spans="13:16" x14ac:dyDescent="0.25">
      <c r="M646" s="64" t="s">
        <v>712</v>
      </c>
      <c r="N646" s="49" t="s">
        <v>87</v>
      </c>
      <c r="O646" s="49" t="s">
        <v>153</v>
      </c>
      <c r="P646" s="49" t="s">
        <v>1157</v>
      </c>
    </row>
    <row r="647" spans="13:16" ht="25.5" x14ac:dyDescent="0.25">
      <c r="M647" s="64" t="s">
        <v>713</v>
      </c>
      <c r="N647" s="49" t="s">
        <v>124</v>
      </c>
      <c r="O647" s="49" t="s">
        <v>125</v>
      </c>
      <c r="P647" s="49" t="s">
        <v>1441</v>
      </c>
    </row>
    <row r="648" spans="13:16" x14ac:dyDescent="0.25">
      <c r="M648" s="64" t="s">
        <v>714</v>
      </c>
      <c r="N648" s="49" t="s">
        <v>114</v>
      </c>
      <c r="O648" s="49" t="s">
        <v>115</v>
      </c>
      <c r="P648" s="49" t="s">
        <v>1157</v>
      </c>
    </row>
    <row r="649" spans="13:16" x14ac:dyDescent="0.25">
      <c r="M649" s="64" t="s">
        <v>715</v>
      </c>
      <c r="N649" s="49" t="s">
        <v>101</v>
      </c>
      <c r="O649" s="49" t="s">
        <v>102</v>
      </c>
      <c r="P649" s="49" t="s">
        <v>1157</v>
      </c>
    </row>
    <row r="650" spans="13:16" x14ac:dyDescent="0.25">
      <c r="M650" s="64" t="s">
        <v>716</v>
      </c>
      <c r="N650" s="49" t="s">
        <v>352</v>
      </c>
      <c r="O650" s="49" t="s">
        <v>127</v>
      </c>
      <c r="P650" s="49" t="s">
        <v>352</v>
      </c>
    </row>
    <row r="651" spans="13:16" x14ac:dyDescent="0.25">
      <c r="M651" s="64" t="s">
        <v>717</v>
      </c>
      <c r="N651" s="49" t="s">
        <v>120</v>
      </c>
      <c r="O651" s="49" t="s">
        <v>121</v>
      </c>
      <c r="P651" s="49" t="s">
        <v>1157</v>
      </c>
    </row>
    <row r="652" spans="13:16" x14ac:dyDescent="0.25">
      <c r="M652" s="64" t="s">
        <v>718</v>
      </c>
      <c r="N652" s="49" t="s">
        <v>146</v>
      </c>
      <c r="O652" s="49" t="s">
        <v>147</v>
      </c>
      <c r="P652" s="49" t="s">
        <v>1157</v>
      </c>
    </row>
    <row r="653" spans="13:16" x14ac:dyDescent="0.25">
      <c r="M653" s="64" t="s">
        <v>719</v>
      </c>
      <c r="N653" s="49" t="s">
        <v>124</v>
      </c>
      <c r="O653" s="49" t="s">
        <v>125</v>
      </c>
      <c r="P653" s="49" t="s">
        <v>1157</v>
      </c>
    </row>
    <row r="654" spans="13:16" x14ac:dyDescent="0.25">
      <c r="M654" s="64" t="s">
        <v>720</v>
      </c>
      <c r="N654" s="49" t="s">
        <v>143</v>
      </c>
      <c r="O654" s="49" t="s">
        <v>174</v>
      </c>
      <c r="P654" s="49" t="s">
        <v>1157</v>
      </c>
    </row>
    <row r="655" spans="13:16" x14ac:dyDescent="0.25">
      <c r="M655" s="64" t="s">
        <v>721</v>
      </c>
      <c r="N655" s="49" t="s">
        <v>248</v>
      </c>
      <c r="O655" s="49" t="s">
        <v>249</v>
      </c>
      <c r="P655" s="49" t="s">
        <v>1435</v>
      </c>
    </row>
    <row r="656" spans="13:16" x14ac:dyDescent="0.25">
      <c r="M656" s="64" t="s">
        <v>722</v>
      </c>
      <c r="N656" s="49" t="s">
        <v>143</v>
      </c>
      <c r="O656" s="49" t="s">
        <v>144</v>
      </c>
      <c r="P656" s="49" t="s">
        <v>1157</v>
      </c>
    </row>
    <row r="657" spans="13:16" x14ac:dyDescent="0.25">
      <c r="M657" s="64" t="s">
        <v>723</v>
      </c>
      <c r="N657" s="49" t="s">
        <v>108</v>
      </c>
      <c r="O657" s="49" t="s">
        <v>109</v>
      </c>
      <c r="P657" s="49" t="s">
        <v>1157</v>
      </c>
    </row>
    <row r="658" spans="13:16" x14ac:dyDescent="0.25">
      <c r="M658" s="64" t="s">
        <v>724</v>
      </c>
      <c r="N658" s="49" t="s">
        <v>301</v>
      </c>
      <c r="O658" s="49" t="s">
        <v>215</v>
      </c>
      <c r="P658" s="49" t="s">
        <v>1157</v>
      </c>
    </row>
    <row r="659" spans="13:16" x14ac:dyDescent="0.25">
      <c r="M659" s="64" t="s">
        <v>725</v>
      </c>
      <c r="N659" s="49" t="s">
        <v>117</v>
      </c>
      <c r="O659" s="49" t="s">
        <v>118</v>
      </c>
      <c r="P659" s="49" t="s">
        <v>1157</v>
      </c>
    </row>
    <row r="660" spans="13:16" x14ac:dyDescent="0.25">
      <c r="M660" s="64" t="s">
        <v>726</v>
      </c>
      <c r="N660" s="49" t="s">
        <v>140</v>
      </c>
      <c r="O660" s="49" t="s">
        <v>141</v>
      </c>
      <c r="P660" s="49" t="s">
        <v>1157</v>
      </c>
    </row>
    <row r="661" spans="13:16" x14ac:dyDescent="0.25">
      <c r="M661" s="64" t="s">
        <v>1540</v>
      </c>
      <c r="N661" s="49" t="s">
        <v>143</v>
      </c>
      <c r="O661" s="49" t="s">
        <v>174</v>
      </c>
      <c r="P661" s="49" t="s">
        <v>1157</v>
      </c>
    </row>
    <row r="662" spans="13:16" x14ac:dyDescent="0.25">
      <c r="M662" s="64" t="s">
        <v>1541</v>
      </c>
      <c r="N662" s="49" t="s">
        <v>140</v>
      </c>
      <c r="O662" s="49" t="s">
        <v>141</v>
      </c>
      <c r="P662" s="49" t="s">
        <v>1157</v>
      </c>
    </row>
    <row r="663" spans="13:16" x14ac:dyDescent="0.25">
      <c r="M663" s="64" t="s">
        <v>727</v>
      </c>
      <c r="N663" s="49" t="s">
        <v>101</v>
      </c>
      <c r="O663" s="49" t="s">
        <v>102</v>
      </c>
      <c r="P663" s="49" t="s">
        <v>1157</v>
      </c>
    </row>
    <row r="664" spans="13:16" x14ac:dyDescent="0.25">
      <c r="M664" s="64" t="s">
        <v>728</v>
      </c>
      <c r="N664" s="49" t="s">
        <v>111</v>
      </c>
      <c r="O664" s="49" t="s">
        <v>112</v>
      </c>
      <c r="P664" s="49" t="s">
        <v>1157</v>
      </c>
    </row>
    <row r="665" spans="13:16" x14ac:dyDescent="0.25">
      <c r="M665" s="64" t="s">
        <v>729</v>
      </c>
      <c r="N665" s="49" t="s">
        <v>108</v>
      </c>
      <c r="O665" s="49" t="s">
        <v>109</v>
      </c>
      <c r="P665" s="49" t="s">
        <v>1157</v>
      </c>
    </row>
    <row r="666" spans="13:16" x14ac:dyDescent="0.25">
      <c r="M666" s="64" t="s">
        <v>730</v>
      </c>
      <c r="N666" s="49" t="s">
        <v>143</v>
      </c>
      <c r="O666" s="49" t="s">
        <v>174</v>
      </c>
      <c r="P666" s="49" t="s">
        <v>1157</v>
      </c>
    </row>
    <row r="667" spans="13:16" x14ac:dyDescent="0.25">
      <c r="M667" s="64" t="s">
        <v>731</v>
      </c>
      <c r="N667" s="49" t="s">
        <v>143</v>
      </c>
      <c r="O667" s="49" t="s">
        <v>121</v>
      </c>
      <c r="P667" s="49" t="s">
        <v>1157</v>
      </c>
    </row>
    <row r="668" spans="13:16" x14ac:dyDescent="0.25">
      <c r="M668" s="64" t="s">
        <v>732</v>
      </c>
      <c r="N668" s="49" t="s">
        <v>101</v>
      </c>
      <c r="O668" s="49" t="s">
        <v>102</v>
      </c>
      <c r="P668" s="49" t="s">
        <v>1157</v>
      </c>
    </row>
    <row r="669" spans="13:16" x14ac:dyDescent="0.25">
      <c r="M669" s="64" t="s">
        <v>1543</v>
      </c>
      <c r="N669" s="49" t="s">
        <v>117</v>
      </c>
      <c r="O669" s="49" t="s">
        <v>118</v>
      </c>
      <c r="P669" s="49" t="s">
        <v>1157</v>
      </c>
    </row>
    <row r="670" spans="13:16" x14ac:dyDescent="0.25">
      <c r="M670" s="64" t="s">
        <v>1542</v>
      </c>
      <c r="N670" s="49" t="s">
        <v>101</v>
      </c>
      <c r="O670" s="49" t="s">
        <v>102</v>
      </c>
      <c r="P670" s="49" t="s">
        <v>1157</v>
      </c>
    </row>
    <row r="671" spans="13:16" x14ac:dyDescent="0.25">
      <c r="M671" s="64" t="s">
        <v>733</v>
      </c>
      <c r="N671" s="49" t="s">
        <v>114</v>
      </c>
      <c r="O671" s="49" t="s">
        <v>115</v>
      </c>
      <c r="P671" s="49" t="s">
        <v>1157</v>
      </c>
    </row>
    <row r="672" spans="13:16" x14ac:dyDescent="0.25">
      <c r="M672" s="64" t="s">
        <v>734</v>
      </c>
      <c r="N672" s="49" t="s">
        <v>203</v>
      </c>
      <c r="O672" s="49" t="s">
        <v>204</v>
      </c>
      <c r="P672" s="49" t="s">
        <v>1157</v>
      </c>
    </row>
    <row r="673" spans="13:16" x14ac:dyDescent="0.25">
      <c r="M673" s="64" t="s">
        <v>735</v>
      </c>
      <c r="N673" s="49" t="s">
        <v>114</v>
      </c>
      <c r="O673" s="49" t="s">
        <v>115</v>
      </c>
      <c r="P673" s="49" t="s">
        <v>1157</v>
      </c>
    </row>
    <row r="674" spans="13:16" x14ac:dyDescent="0.25">
      <c r="M674" s="64" t="s">
        <v>736</v>
      </c>
      <c r="N674" s="49" t="s">
        <v>131</v>
      </c>
      <c r="O674" s="49" t="s">
        <v>132</v>
      </c>
      <c r="P674" s="49" t="s">
        <v>1157</v>
      </c>
    </row>
    <row r="675" spans="13:16" x14ac:dyDescent="0.25">
      <c r="M675" s="64" t="s">
        <v>737</v>
      </c>
      <c r="N675" s="49" t="s">
        <v>248</v>
      </c>
      <c r="O675" s="49" t="s">
        <v>249</v>
      </c>
      <c r="P675" s="49" t="s">
        <v>1435</v>
      </c>
    </row>
    <row r="676" spans="13:16" x14ac:dyDescent="0.25">
      <c r="M676" s="64" t="s">
        <v>738</v>
      </c>
      <c r="N676" s="49" t="s">
        <v>146</v>
      </c>
      <c r="O676" s="49" t="s">
        <v>147</v>
      </c>
      <c r="P676" s="49" t="s">
        <v>1157</v>
      </c>
    </row>
    <row r="677" spans="13:16" x14ac:dyDescent="0.25">
      <c r="M677" s="64" t="s">
        <v>739</v>
      </c>
      <c r="N677" s="49" t="s">
        <v>90</v>
      </c>
      <c r="O677" s="49" t="s">
        <v>91</v>
      </c>
      <c r="P677" s="49" t="s">
        <v>1157</v>
      </c>
    </row>
    <row r="678" spans="13:16" x14ac:dyDescent="0.25">
      <c r="M678" s="64" t="s">
        <v>740</v>
      </c>
      <c r="N678" s="49" t="s">
        <v>90</v>
      </c>
      <c r="O678" s="49" t="s">
        <v>91</v>
      </c>
      <c r="P678" s="49" t="s">
        <v>1157</v>
      </c>
    </row>
    <row r="679" spans="13:16" x14ac:dyDescent="0.25">
      <c r="M679" s="64" t="s">
        <v>741</v>
      </c>
      <c r="N679" s="49" t="s">
        <v>214</v>
      </c>
      <c r="O679" s="49" t="s">
        <v>215</v>
      </c>
      <c r="P679" s="49" t="s">
        <v>1157</v>
      </c>
    </row>
    <row r="680" spans="13:16" x14ac:dyDescent="0.25">
      <c r="M680" s="64" t="s">
        <v>742</v>
      </c>
      <c r="N680" s="49" t="s">
        <v>108</v>
      </c>
      <c r="O680" s="49" t="s">
        <v>109</v>
      </c>
      <c r="P680" s="49" t="s">
        <v>1157</v>
      </c>
    </row>
    <row r="681" spans="13:16" x14ac:dyDescent="0.25">
      <c r="M681" s="64" t="s">
        <v>743</v>
      </c>
      <c r="N681" s="49" t="s">
        <v>143</v>
      </c>
      <c r="O681" s="49" t="s">
        <v>174</v>
      </c>
      <c r="P681" s="49" t="s">
        <v>1157</v>
      </c>
    </row>
    <row r="682" spans="13:16" x14ac:dyDescent="0.25">
      <c r="M682" s="64" t="s">
        <v>744</v>
      </c>
      <c r="N682" s="49" t="s">
        <v>301</v>
      </c>
      <c r="O682" s="49" t="s">
        <v>215</v>
      </c>
      <c r="P682" s="49" t="s">
        <v>1157</v>
      </c>
    </row>
    <row r="683" spans="13:16" x14ac:dyDescent="0.25">
      <c r="M683" s="64" t="s">
        <v>66</v>
      </c>
      <c r="N683" s="49" t="s">
        <v>114</v>
      </c>
      <c r="O683" s="49" t="s">
        <v>115</v>
      </c>
      <c r="P683" s="49" t="s">
        <v>1157</v>
      </c>
    </row>
    <row r="684" spans="13:16" x14ac:dyDescent="0.25">
      <c r="M684" s="64" t="s">
        <v>745</v>
      </c>
      <c r="N684" s="49" t="s">
        <v>108</v>
      </c>
      <c r="O684" s="49" t="s">
        <v>121</v>
      </c>
      <c r="P684" s="49" t="s">
        <v>1157</v>
      </c>
    </row>
    <row r="685" spans="13:16" x14ac:dyDescent="0.25">
      <c r="M685" s="64" t="s">
        <v>746</v>
      </c>
      <c r="N685" s="49" t="s">
        <v>108</v>
      </c>
      <c r="O685" s="49" t="s">
        <v>109</v>
      </c>
      <c r="P685" s="49" t="s">
        <v>1157</v>
      </c>
    </row>
    <row r="686" spans="13:16" x14ac:dyDescent="0.25">
      <c r="M686" s="64" t="s">
        <v>747</v>
      </c>
      <c r="N686" s="49" t="s">
        <v>124</v>
      </c>
      <c r="O686" s="49" t="s">
        <v>125</v>
      </c>
      <c r="P686" s="49" t="s">
        <v>1157</v>
      </c>
    </row>
    <row r="687" spans="13:16" ht="25.5" x14ac:dyDescent="0.25">
      <c r="M687" s="64" t="s">
        <v>748</v>
      </c>
      <c r="N687" s="49" t="s">
        <v>140</v>
      </c>
      <c r="O687" s="49" t="s">
        <v>141</v>
      </c>
      <c r="P687" s="49" t="s">
        <v>1442</v>
      </c>
    </row>
    <row r="688" spans="13:16" x14ac:dyDescent="0.25">
      <c r="M688" s="64" t="s">
        <v>749</v>
      </c>
      <c r="N688" s="49" t="s">
        <v>143</v>
      </c>
      <c r="O688" s="49" t="s">
        <v>174</v>
      </c>
      <c r="P688" s="49" t="s">
        <v>1157</v>
      </c>
    </row>
    <row r="689" spans="13:16" x14ac:dyDescent="0.25">
      <c r="M689" s="64" t="s">
        <v>750</v>
      </c>
      <c r="N689" s="49" t="s">
        <v>143</v>
      </c>
      <c r="O689" s="49" t="s">
        <v>121</v>
      </c>
      <c r="P689" s="49" t="s">
        <v>1157</v>
      </c>
    </row>
    <row r="690" spans="13:16" x14ac:dyDescent="0.25">
      <c r="M690" s="64" t="s">
        <v>751</v>
      </c>
      <c r="N690" s="49" t="s">
        <v>120</v>
      </c>
      <c r="O690" s="49" t="s">
        <v>121</v>
      </c>
      <c r="P690" s="49" t="s">
        <v>1157</v>
      </c>
    </row>
    <row r="691" spans="13:16" x14ac:dyDescent="0.25">
      <c r="M691" s="64" t="s">
        <v>752</v>
      </c>
      <c r="N691" s="49" t="s">
        <v>143</v>
      </c>
      <c r="O691" s="49" t="s">
        <v>174</v>
      </c>
      <c r="P691" s="49" t="s">
        <v>1157</v>
      </c>
    </row>
    <row r="692" spans="13:16" x14ac:dyDescent="0.25">
      <c r="M692" s="64" t="s">
        <v>753</v>
      </c>
      <c r="N692" s="49" t="s">
        <v>136</v>
      </c>
      <c r="O692" s="49" t="s">
        <v>137</v>
      </c>
      <c r="P692" s="49" t="s">
        <v>1157</v>
      </c>
    </row>
    <row r="693" spans="13:16" x14ac:dyDescent="0.25">
      <c r="M693" s="64" t="s">
        <v>754</v>
      </c>
      <c r="N693" s="49" t="s">
        <v>111</v>
      </c>
      <c r="O693" s="49" t="s">
        <v>112</v>
      </c>
      <c r="P693" s="49" t="s">
        <v>1157</v>
      </c>
    </row>
    <row r="694" spans="13:16" x14ac:dyDescent="0.25">
      <c r="M694" s="64" t="s">
        <v>755</v>
      </c>
      <c r="N694" s="49" t="s">
        <v>117</v>
      </c>
      <c r="O694" s="49" t="s">
        <v>118</v>
      </c>
      <c r="P694" s="49" t="s">
        <v>1157</v>
      </c>
    </row>
    <row r="695" spans="13:16" x14ac:dyDescent="0.25">
      <c r="M695" s="64" t="s">
        <v>756</v>
      </c>
      <c r="N695" s="49" t="s">
        <v>87</v>
      </c>
      <c r="O695" s="49" t="s">
        <v>88</v>
      </c>
      <c r="P695" s="49" t="s">
        <v>1157</v>
      </c>
    </row>
    <row r="696" spans="13:16" x14ac:dyDescent="0.25">
      <c r="M696" s="64" t="s">
        <v>757</v>
      </c>
      <c r="N696" s="49" t="s">
        <v>87</v>
      </c>
      <c r="O696" s="49" t="s">
        <v>93</v>
      </c>
      <c r="P696" s="49" t="s">
        <v>1157</v>
      </c>
    </row>
    <row r="697" spans="13:16" x14ac:dyDescent="0.25">
      <c r="M697" s="64" t="s">
        <v>758</v>
      </c>
      <c r="N697" s="49" t="s">
        <v>170</v>
      </c>
      <c r="O697" s="49" t="s">
        <v>171</v>
      </c>
      <c r="P697" s="49" t="s">
        <v>1157</v>
      </c>
    </row>
    <row r="698" spans="13:16" x14ac:dyDescent="0.25">
      <c r="M698" s="64" t="s">
        <v>759</v>
      </c>
      <c r="N698" s="49" t="s">
        <v>143</v>
      </c>
      <c r="O698" s="49" t="s">
        <v>174</v>
      </c>
      <c r="P698" s="49" t="s">
        <v>1157</v>
      </c>
    </row>
    <row r="699" spans="13:16" x14ac:dyDescent="0.25">
      <c r="M699" s="64" t="s">
        <v>760</v>
      </c>
      <c r="N699" s="49" t="s">
        <v>140</v>
      </c>
      <c r="O699" s="49" t="s">
        <v>141</v>
      </c>
      <c r="P699" s="49" t="s">
        <v>1157</v>
      </c>
    </row>
    <row r="700" spans="13:16" x14ac:dyDescent="0.25">
      <c r="M700" s="64" t="s">
        <v>761</v>
      </c>
      <c r="N700" s="49" t="s">
        <v>114</v>
      </c>
      <c r="O700" s="49" t="s">
        <v>242</v>
      </c>
      <c r="P700" s="49" t="s">
        <v>1157</v>
      </c>
    </row>
    <row r="701" spans="13:16" x14ac:dyDescent="0.25">
      <c r="M701" s="64" t="s">
        <v>762</v>
      </c>
      <c r="N701" s="49" t="s">
        <v>146</v>
      </c>
      <c r="O701" s="49" t="s">
        <v>147</v>
      </c>
      <c r="P701" s="49" t="s">
        <v>1157</v>
      </c>
    </row>
    <row r="702" spans="13:16" ht="25.5" x14ac:dyDescent="0.25">
      <c r="M702" s="64" t="s">
        <v>763</v>
      </c>
      <c r="N702" s="49" t="s">
        <v>140</v>
      </c>
      <c r="O702" s="49" t="s">
        <v>141</v>
      </c>
      <c r="P702" s="49" t="s">
        <v>1442</v>
      </c>
    </row>
    <row r="703" spans="13:16" x14ac:dyDescent="0.25">
      <c r="M703" s="64" t="s">
        <v>764</v>
      </c>
      <c r="N703" s="49" t="s">
        <v>189</v>
      </c>
      <c r="O703" s="49" t="s">
        <v>190</v>
      </c>
      <c r="P703" s="49" t="s">
        <v>1157</v>
      </c>
    </row>
    <row r="704" spans="13:16" x14ac:dyDescent="0.25">
      <c r="M704" s="64" t="s">
        <v>765</v>
      </c>
      <c r="N704" s="49" t="s">
        <v>136</v>
      </c>
      <c r="O704" s="49" t="s">
        <v>137</v>
      </c>
      <c r="P704" s="49" t="s">
        <v>1157</v>
      </c>
    </row>
    <row r="705" spans="13:16" x14ac:dyDescent="0.25">
      <c r="M705" s="64" t="s">
        <v>766</v>
      </c>
      <c r="N705" s="49" t="s">
        <v>114</v>
      </c>
      <c r="O705" s="49" t="s">
        <v>115</v>
      </c>
      <c r="P705" s="49" t="s">
        <v>1157</v>
      </c>
    </row>
    <row r="706" spans="13:16" x14ac:dyDescent="0.25">
      <c r="M706" s="64" t="s">
        <v>767</v>
      </c>
      <c r="N706" s="49" t="s">
        <v>104</v>
      </c>
      <c r="O706" s="49" t="s">
        <v>105</v>
      </c>
      <c r="P706" s="49" t="s">
        <v>1157</v>
      </c>
    </row>
    <row r="707" spans="13:16" x14ac:dyDescent="0.25">
      <c r="M707" s="64" t="s">
        <v>768</v>
      </c>
      <c r="N707" s="49" t="s">
        <v>203</v>
      </c>
      <c r="O707" s="49" t="s">
        <v>204</v>
      </c>
      <c r="P707" s="49" t="s">
        <v>1157</v>
      </c>
    </row>
    <row r="708" spans="13:16" x14ac:dyDescent="0.25">
      <c r="M708" s="64" t="s">
        <v>769</v>
      </c>
      <c r="N708" s="49" t="s">
        <v>143</v>
      </c>
      <c r="O708" s="49" t="s">
        <v>121</v>
      </c>
      <c r="P708" s="49" t="s">
        <v>1157</v>
      </c>
    </row>
    <row r="709" spans="13:16" x14ac:dyDescent="0.25">
      <c r="M709" s="64" t="s">
        <v>770</v>
      </c>
      <c r="N709" s="49" t="s">
        <v>101</v>
      </c>
      <c r="O709" s="49" t="s">
        <v>102</v>
      </c>
      <c r="P709" s="49" t="s">
        <v>1157</v>
      </c>
    </row>
    <row r="710" spans="13:16" x14ac:dyDescent="0.25">
      <c r="M710" s="64" t="s">
        <v>771</v>
      </c>
      <c r="N710" s="49" t="s">
        <v>101</v>
      </c>
      <c r="O710" s="49" t="s">
        <v>102</v>
      </c>
      <c r="P710" s="49" t="s">
        <v>1157</v>
      </c>
    </row>
    <row r="711" spans="13:16" x14ac:dyDescent="0.25">
      <c r="M711" s="64" t="s">
        <v>772</v>
      </c>
      <c r="N711" s="49" t="s">
        <v>136</v>
      </c>
      <c r="O711" s="49" t="s">
        <v>137</v>
      </c>
      <c r="P711" s="49" t="s">
        <v>1157</v>
      </c>
    </row>
    <row r="712" spans="13:16" x14ac:dyDescent="0.25">
      <c r="M712" s="64" t="s">
        <v>773</v>
      </c>
      <c r="N712" s="49" t="s">
        <v>146</v>
      </c>
      <c r="O712" s="49" t="s">
        <v>147</v>
      </c>
      <c r="P712" s="49" t="s">
        <v>1443</v>
      </c>
    </row>
    <row r="713" spans="13:16" x14ac:dyDescent="0.25">
      <c r="M713" s="64" t="s">
        <v>774</v>
      </c>
      <c r="N713" s="49" t="s">
        <v>197</v>
      </c>
      <c r="O713" s="49" t="s">
        <v>198</v>
      </c>
      <c r="P713" s="49" t="s">
        <v>1157</v>
      </c>
    </row>
    <row r="714" spans="13:16" x14ac:dyDescent="0.25">
      <c r="M714" s="64" t="s">
        <v>775</v>
      </c>
      <c r="N714" s="49" t="s">
        <v>136</v>
      </c>
      <c r="O714" s="49" t="s">
        <v>137</v>
      </c>
      <c r="P714" s="49" t="s">
        <v>1157</v>
      </c>
    </row>
    <row r="715" spans="13:16" ht="25.5" x14ac:dyDescent="0.25">
      <c r="M715" s="64" t="s">
        <v>776</v>
      </c>
      <c r="N715" s="49" t="s">
        <v>124</v>
      </c>
      <c r="O715" s="49" t="s">
        <v>125</v>
      </c>
      <c r="P715" s="49" t="s">
        <v>1442</v>
      </c>
    </row>
    <row r="716" spans="13:16" x14ac:dyDescent="0.25">
      <c r="M716" s="64" t="s">
        <v>777</v>
      </c>
      <c r="N716" s="49" t="s">
        <v>203</v>
      </c>
      <c r="O716" s="49" t="s">
        <v>204</v>
      </c>
      <c r="P716" s="49" t="s">
        <v>1157</v>
      </c>
    </row>
    <row r="717" spans="13:16" x14ac:dyDescent="0.25">
      <c r="M717" s="64" t="s">
        <v>778</v>
      </c>
      <c r="N717" s="49" t="s">
        <v>203</v>
      </c>
      <c r="O717" s="49" t="s">
        <v>204</v>
      </c>
      <c r="P717" s="49" t="s">
        <v>1157</v>
      </c>
    </row>
    <row r="718" spans="13:16" x14ac:dyDescent="0.25">
      <c r="M718" s="64" t="s">
        <v>779</v>
      </c>
      <c r="N718" s="49" t="s">
        <v>140</v>
      </c>
      <c r="O718" s="49" t="s">
        <v>141</v>
      </c>
      <c r="P718" s="49" t="s">
        <v>1157</v>
      </c>
    </row>
    <row r="719" spans="13:16" x14ac:dyDescent="0.25">
      <c r="M719" s="64" t="s">
        <v>780</v>
      </c>
      <c r="N719" s="49" t="s">
        <v>120</v>
      </c>
      <c r="O719" s="49" t="s">
        <v>121</v>
      </c>
      <c r="P719" s="49" t="s">
        <v>1157</v>
      </c>
    </row>
    <row r="720" spans="13:16" x14ac:dyDescent="0.25">
      <c r="M720" s="64" t="s">
        <v>781</v>
      </c>
      <c r="N720" s="49" t="s">
        <v>124</v>
      </c>
      <c r="O720" s="49" t="s">
        <v>125</v>
      </c>
      <c r="P720" s="49" t="s">
        <v>1157</v>
      </c>
    </row>
    <row r="721" spans="13:16" ht="25.5" x14ac:dyDescent="0.25">
      <c r="M721" s="64" t="s">
        <v>782</v>
      </c>
      <c r="N721" s="49" t="s">
        <v>131</v>
      </c>
      <c r="O721" s="49" t="s">
        <v>132</v>
      </c>
      <c r="P721" s="49" t="s">
        <v>1442</v>
      </c>
    </row>
    <row r="722" spans="13:16" x14ac:dyDescent="0.25">
      <c r="M722" s="64" t="s">
        <v>783</v>
      </c>
      <c r="N722" s="49" t="s">
        <v>146</v>
      </c>
      <c r="O722" s="49" t="s">
        <v>147</v>
      </c>
      <c r="P722" s="49" t="s">
        <v>1157</v>
      </c>
    </row>
    <row r="723" spans="13:16" x14ac:dyDescent="0.25">
      <c r="M723" s="64" t="s">
        <v>1565</v>
      </c>
      <c r="N723" s="49" t="s">
        <v>784</v>
      </c>
      <c r="O723" s="49" t="s">
        <v>785</v>
      </c>
      <c r="P723" s="49" t="s">
        <v>1157</v>
      </c>
    </row>
    <row r="724" spans="13:16" x14ac:dyDescent="0.25">
      <c r="M724" s="64" t="s">
        <v>1544</v>
      </c>
      <c r="N724" s="49" t="s">
        <v>124</v>
      </c>
      <c r="O724" s="49" t="s">
        <v>125</v>
      </c>
      <c r="P724" s="49" t="s">
        <v>1157</v>
      </c>
    </row>
    <row r="725" spans="13:16" ht="25.5" x14ac:dyDescent="0.25">
      <c r="M725" s="64" t="s">
        <v>786</v>
      </c>
      <c r="N725" s="49" t="s">
        <v>111</v>
      </c>
      <c r="O725" s="49" t="s">
        <v>112</v>
      </c>
      <c r="P725" s="49" t="s">
        <v>1433</v>
      </c>
    </row>
    <row r="726" spans="13:16" x14ac:dyDescent="0.25">
      <c r="M726" s="64" t="s">
        <v>787</v>
      </c>
      <c r="N726" s="49" t="s">
        <v>197</v>
      </c>
      <c r="O726" s="49" t="s">
        <v>198</v>
      </c>
      <c r="P726" s="49" t="s">
        <v>1157</v>
      </c>
    </row>
    <row r="727" spans="13:16" x14ac:dyDescent="0.25">
      <c r="M727" s="64" t="s">
        <v>788</v>
      </c>
      <c r="N727" s="49" t="s">
        <v>170</v>
      </c>
      <c r="O727" s="49" t="s">
        <v>171</v>
      </c>
      <c r="P727" s="49" t="s">
        <v>1157</v>
      </c>
    </row>
    <row r="728" spans="13:16" x14ac:dyDescent="0.25">
      <c r="M728" s="64" t="s">
        <v>789</v>
      </c>
      <c r="N728" s="49" t="s">
        <v>136</v>
      </c>
      <c r="O728" s="49" t="s">
        <v>137</v>
      </c>
      <c r="P728" s="49" t="s">
        <v>1157</v>
      </c>
    </row>
    <row r="729" spans="13:16" x14ac:dyDescent="0.25">
      <c r="M729" s="64" t="s">
        <v>790</v>
      </c>
      <c r="N729" s="49" t="s">
        <v>87</v>
      </c>
      <c r="O729" s="49" t="s">
        <v>153</v>
      </c>
      <c r="P729" s="49" t="s">
        <v>1157</v>
      </c>
    </row>
    <row r="730" spans="13:16" x14ac:dyDescent="0.25">
      <c r="M730" s="64" t="s">
        <v>791</v>
      </c>
      <c r="N730" s="49" t="s">
        <v>114</v>
      </c>
      <c r="O730" s="49" t="s">
        <v>115</v>
      </c>
      <c r="P730" s="49" t="s">
        <v>1157</v>
      </c>
    </row>
    <row r="731" spans="13:16" x14ac:dyDescent="0.25">
      <c r="M731" s="64" t="s">
        <v>792</v>
      </c>
      <c r="N731" s="49" t="s">
        <v>124</v>
      </c>
      <c r="O731" s="49" t="s">
        <v>125</v>
      </c>
      <c r="P731" s="49" t="s">
        <v>1157</v>
      </c>
    </row>
    <row r="732" spans="13:16" x14ac:dyDescent="0.25">
      <c r="M732" s="64" t="s">
        <v>793</v>
      </c>
      <c r="N732" s="49" t="s">
        <v>422</v>
      </c>
      <c r="O732" s="49" t="s">
        <v>127</v>
      </c>
      <c r="P732" s="49" t="s">
        <v>1157</v>
      </c>
    </row>
    <row r="733" spans="13:16" x14ac:dyDescent="0.25">
      <c r="M733" s="64" t="s">
        <v>794</v>
      </c>
      <c r="N733" s="49" t="s">
        <v>422</v>
      </c>
      <c r="O733" s="49" t="s">
        <v>127</v>
      </c>
      <c r="P733" s="49" t="s">
        <v>1157</v>
      </c>
    </row>
    <row r="734" spans="13:16" x14ac:dyDescent="0.25">
      <c r="M734" s="64" t="s">
        <v>795</v>
      </c>
      <c r="N734" s="49" t="s">
        <v>352</v>
      </c>
      <c r="O734" s="49" t="s">
        <v>127</v>
      </c>
      <c r="P734" s="49" t="s">
        <v>352</v>
      </c>
    </row>
    <row r="735" spans="13:16" x14ac:dyDescent="0.25">
      <c r="M735" s="64" t="s">
        <v>796</v>
      </c>
      <c r="N735" s="49" t="s">
        <v>87</v>
      </c>
      <c r="O735" s="49" t="s">
        <v>153</v>
      </c>
      <c r="P735" s="49" t="s">
        <v>1157</v>
      </c>
    </row>
    <row r="736" spans="13:16" x14ac:dyDescent="0.25">
      <c r="M736" s="64" t="s">
        <v>797</v>
      </c>
      <c r="N736" s="49" t="s">
        <v>143</v>
      </c>
      <c r="O736" s="49" t="s">
        <v>174</v>
      </c>
      <c r="P736" s="49" t="s">
        <v>1157</v>
      </c>
    </row>
    <row r="737" spans="13:16" x14ac:dyDescent="0.25">
      <c r="M737" s="64" t="s">
        <v>798</v>
      </c>
      <c r="N737" s="49" t="s">
        <v>352</v>
      </c>
      <c r="O737" s="49" t="s">
        <v>127</v>
      </c>
      <c r="P737" s="49" t="s">
        <v>352</v>
      </c>
    </row>
    <row r="738" spans="13:16" x14ac:dyDescent="0.25">
      <c r="M738" s="64" t="s">
        <v>799</v>
      </c>
      <c r="N738" s="49" t="s">
        <v>384</v>
      </c>
      <c r="O738" s="49" t="s">
        <v>121</v>
      </c>
      <c r="P738" s="49" t="s">
        <v>1157</v>
      </c>
    </row>
    <row r="739" spans="13:16" x14ac:dyDescent="0.25">
      <c r="M739" s="64" t="s">
        <v>1546</v>
      </c>
      <c r="N739" s="49" t="s">
        <v>203</v>
      </c>
      <c r="O739" s="49" t="s">
        <v>204</v>
      </c>
      <c r="P739" s="49" t="s">
        <v>1157</v>
      </c>
    </row>
    <row r="740" spans="13:16" ht="25.5" x14ac:dyDescent="0.25">
      <c r="M740" s="64" t="s">
        <v>1545</v>
      </c>
      <c r="N740" s="49" t="s">
        <v>214</v>
      </c>
      <c r="O740" s="49" t="s">
        <v>215</v>
      </c>
      <c r="P740" s="49" t="s">
        <v>1157</v>
      </c>
    </row>
    <row r="741" spans="13:16" x14ac:dyDescent="0.25">
      <c r="M741" s="64" t="s">
        <v>800</v>
      </c>
      <c r="N741" s="49" t="s">
        <v>95</v>
      </c>
      <c r="O741" s="49" t="s">
        <v>96</v>
      </c>
      <c r="P741" s="49" t="s">
        <v>1444</v>
      </c>
    </row>
    <row r="742" spans="13:16" x14ac:dyDescent="0.25">
      <c r="M742" s="64" t="s">
        <v>801</v>
      </c>
      <c r="N742" s="49" t="s">
        <v>197</v>
      </c>
      <c r="O742" s="49" t="s">
        <v>198</v>
      </c>
      <c r="P742" s="49" t="s">
        <v>1157</v>
      </c>
    </row>
    <row r="743" spans="13:16" x14ac:dyDescent="0.25">
      <c r="M743" s="64" t="s">
        <v>802</v>
      </c>
      <c r="N743" s="49" t="s">
        <v>95</v>
      </c>
      <c r="O743" s="49" t="s">
        <v>96</v>
      </c>
      <c r="P743" s="49" t="s">
        <v>1157</v>
      </c>
    </row>
    <row r="744" spans="13:16" x14ac:dyDescent="0.25">
      <c r="M744" s="64" t="s">
        <v>803</v>
      </c>
      <c r="N744" s="49" t="s">
        <v>352</v>
      </c>
      <c r="O744" s="49" t="s">
        <v>127</v>
      </c>
      <c r="P744" s="49" t="s">
        <v>352</v>
      </c>
    </row>
    <row r="745" spans="13:16" x14ac:dyDescent="0.25">
      <c r="M745" s="64" t="s">
        <v>804</v>
      </c>
      <c r="N745" s="49" t="s">
        <v>197</v>
      </c>
      <c r="O745" s="49" t="s">
        <v>198</v>
      </c>
      <c r="P745" s="49" t="s">
        <v>1438</v>
      </c>
    </row>
    <row r="746" spans="13:16" x14ac:dyDescent="0.25">
      <c r="M746" s="64" t="s">
        <v>805</v>
      </c>
      <c r="N746" s="49" t="s">
        <v>95</v>
      </c>
      <c r="O746" s="49" t="s">
        <v>96</v>
      </c>
      <c r="P746" s="49" t="s">
        <v>1444</v>
      </c>
    </row>
    <row r="747" spans="13:16" x14ac:dyDescent="0.25">
      <c r="M747" s="64" t="s">
        <v>806</v>
      </c>
      <c r="N747" s="49" t="s">
        <v>95</v>
      </c>
      <c r="O747" s="49" t="s">
        <v>96</v>
      </c>
      <c r="P747" s="49" t="s">
        <v>1157</v>
      </c>
    </row>
    <row r="748" spans="13:16" x14ac:dyDescent="0.25">
      <c r="M748" s="64" t="s">
        <v>807</v>
      </c>
      <c r="N748" s="49" t="s">
        <v>87</v>
      </c>
      <c r="O748" s="49" t="s">
        <v>153</v>
      </c>
      <c r="P748" s="49" t="s">
        <v>1157</v>
      </c>
    </row>
    <row r="749" spans="13:16" x14ac:dyDescent="0.25">
      <c r="M749" s="64" t="s">
        <v>808</v>
      </c>
      <c r="N749" s="49" t="s">
        <v>422</v>
      </c>
      <c r="O749" s="49" t="s">
        <v>127</v>
      </c>
      <c r="P749" s="49" t="s">
        <v>1157</v>
      </c>
    </row>
    <row r="750" spans="13:16" x14ac:dyDescent="0.25">
      <c r="M750" s="64" t="s">
        <v>809</v>
      </c>
      <c r="N750" s="49" t="s">
        <v>114</v>
      </c>
      <c r="O750" s="49" t="s">
        <v>115</v>
      </c>
      <c r="P750" s="49" t="s">
        <v>1157</v>
      </c>
    </row>
    <row r="751" spans="13:16" ht="38.25" x14ac:dyDescent="0.25">
      <c r="M751" s="64" t="s">
        <v>1548</v>
      </c>
      <c r="N751" s="49" t="s">
        <v>126</v>
      </c>
      <c r="O751" s="49" t="s">
        <v>127</v>
      </c>
      <c r="P751" s="49" t="s">
        <v>1445</v>
      </c>
    </row>
    <row r="752" spans="13:16" x14ac:dyDescent="0.25">
      <c r="M752" s="64" t="s">
        <v>1547</v>
      </c>
      <c r="N752" s="49" t="s">
        <v>95</v>
      </c>
      <c r="O752" s="49" t="s">
        <v>96</v>
      </c>
      <c r="P752" s="49" t="s">
        <v>1444</v>
      </c>
    </row>
    <row r="753" spans="13:16" x14ac:dyDescent="0.25">
      <c r="M753" s="64" t="s">
        <v>810</v>
      </c>
      <c r="N753" s="49" t="s">
        <v>178</v>
      </c>
      <c r="O753" s="49" t="s">
        <v>121</v>
      </c>
      <c r="P753" s="49" t="s">
        <v>1157</v>
      </c>
    </row>
    <row r="754" spans="13:16" x14ac:dyDescent="0.25">
      <c r="M754" s="64" t="s">
        <v>811</v>
      </c>
      <c r="N754" s="49" t="s">
        <v>108</v>
      </c>
      <c r="O754" s="49" t="s">
        <v>109</v>
      </c>
      <c r="P754" s="49" t="s">
        <v>1157</v>
      </c>
    </row>
    <row r="755" spans="13:16" ht="25.5" x14ac:dyDescent="0.25">
      <c r="M755" s="64" t="s">
        <v>1549</v>
      </c>
      <c r="N755" s="49" t="s">
        <v>422</v>
      </c>
      <c r="O755" s="49" t="s">
        <v>127</v>
      </c>
      <c r="P755" s="49" t="s">
        <v>1157</v>
      </c>
    </row>
    <row r="756" spans="13:16" ht="25.5" x14ac:dyDescent="0.25">
      <c r="M756" s="64" t="s">
        <v>1550</v>
      </c>
      <c r="N756" s="49" t="s">
        <v>90</v>
      </c>
      <c r="O756" s="49" t="s">
        <v>91</v>
      </c>
      <c r="P756" s="49" t="s">
        <v>1157</v>
      </c>
    </row>
    <row r="757" spans="13:16" x14ac:dyDescent="0.25">
      <c r="M757" s="64" t="s">
        <v>812</v>
      </c>
      <c r="N757" s="49" t="s">
        <v>140</v>
      </c>
      <c r="O757" s="49" t="s">
        <v>141</v>
      </c>
      <c r="P757" s="49" t="s">
        <v>1157</v>
      </c>
    </row>
    <row r="758" spans="13:16" x14ac:dyDescent="0.25">
      <c r="M758" s="64" t="s">
        <v>813</v>
      </c>
      <c r="N758" s="49" t="s">
        <v>87</v>
      </c>
      <c r="O758" s="49" t="s">
        <v>88</v>
      </c>
      <c r="P758" s="49" t="s">
        <v>1157</v>
      </c>
    </row>
    <row r="759" spans="13:16" x14ac:dyDescent="0.25">
      <c r="M759" s="64" t="s">
        <v>814</v>
      </c>
      <c r="N759" s="49" t="s">
        <v>114</v>
      </c>
      <c r="O759" s="49" t="s">
        <v>115</v>
      </c>
      <c r="P759" s="49" t="s">
        <v>1157</v>
      </c>
    </row>
    <row r="760" spans="13:16" x14ac:dyDescent="0.25">
      <c r="M760" s="64" t="s">
        <v>815</v>
      </c>
      <c r="N760" s="49" t="s">
        <v>108</v>
      </c>
      <c r="O760" s="49" t="s">
        <v>109</v>
      </c>
      <c r="P760" s="49" t="s">
        <v>1157</v>
      </c>
    </row>
    <row r="761" spans="13:16" x14ac:dyDescent="0.25">
      <c r="M761" s="64" t="s">
        <v>816</v>
      </c>
      <c r="N761" s="49" t="s">
        <v>124</v>
      </c>
      <c r="O761" s="49" t="s">
        <v>125</v>
      </c>
      <c r="P761" s="49" t="s">
        <v>1157</v>
      </c>
    </row>
    <row r="762" spans="13:16" x14ac:dyDescent="0.25">
      <c r="M762" s="64" t="s">
        <v>817</v>
      </c>
      <c r="N762" s="49" t="s">
        <v>140</v>
      </c>
      <c r="O762" s="49" t="s">
        <v>141</v>
      </c>
      <c r="P762" s="49" t="s">
        <v>1157</v>
      </c>
    </row>
    <row r="763" spans="13:16" x14ac:dyDescent="0.25">
      <c r="M763" s="64" t="s">
        <v>818</v>
      </c>
      <c r="N763" s="49" t="s">
        <v>146</v>
      </c>
      <c r="O763" s="49" t="s">
        <v>147</v>
      </c>
      <c r="P763" s="49" t="s">
        <v>1157</v>
      </c>
    </row>
    <row r="764" spans="13:16" x14ac:dyDescent="0.25">
      <c r="M764" s="64" t="s">
        <v>819</v>
      </c>
      <c r="N764" s="49" t="s">
        <v>197</v>
      </c>
      <c r="O764" s="49" t="s">
        <v>198</v>
      </c>
      <c r="P764" s="49" t="s">
        <v>1157</v>
      </c>
    </row>
    <row r="765" spans="13:16" x14ac:dyDescent="0.25">
      <c r="M765" s="64" t="s">
        <v>820</v>
      </c>
      <c r="N765" s="49" t="s">
        <v>108</v>
      </c>
      <c r="O765" s="49" t="s">
        <v>109</v>
      </c>
      <c r="P765" s="49" t="s">
        <v>1157</v>
      </c>
    </row>
    <row r="766" spans="13:16" x14ac:dyDescent="0.25">
      <c r="M766" s="64" t="s">
        <v>821</v>
      </c>
      <c r="N766" s="49" t="s">
        <v>108</v>
      </c>
      <c r="O766" s="49" t="s">
        <v>121</v>
      </c>
      <c r="P766" s="49" t="s">
        <v>1157</v>
      </c>
    </row>
    <row r="767" spans="13:16" x14ac:dyDescent="0.25">
      <c r="M767" s="64" t="s">
        <v>822</v>
      </c>
      <c r="N767" s="49" t="s">
        <v>98</v>
      </c>
      <c r="O767" s="49" t="s">
        <v>99</v>
      </c>
      <c r="P767" s="49" t="s">
        <v>1157</v>
      </c>
    </row>
    <row r="768" spans="13:16" x14ac:dyDescent="0.25">
      <c r="M768" s="64" t="s">
        <v>823</v>
      </c>
      <c r="N768" s="49" t="s">
        <v>189</v>
      </c>
      <c r="O768" s="49" t="s">
        <v>190</v>
      </c>
      <c r="P768" s="49" t="s">
        <v>1157</v>
      </c>
    </row>
    <row r="769" spans="13:16" x14ac:dyDescent="0.25">
      <c r="M769" s="64" t="s">
        <v>824</v>
      </c>
      <c r="N769" s="49" t="s">
        <v>170</v>
      </c>
      <c r="O769" s="49" t="s">
        <v>171</v>
      </c>
      <c r="P769" s="49" t="s">
        <v>1157</v>
      </c>
    </row>
    <row r="770" spans="13:16" x14ac:dyDescent="0.25">
      <c r="M770" s="64" t="s">
        <v>825</v>
      </c>
      <c r="N770" s="49" t="s">
        <v>143</v>
      </c>
      <c r="O770" s="49" t="s">
        <v>174</v>
      </c>
      <c r="P770" s="49" t="s">
        <v>1157</v>
      </c>
    </row>
    <row r="771" spans="13:16" x14ac:dyDescent="0.25">
      <c r="M771" s="64" t="s">
        <v>826</v>
      </c>
      <c r="N771" s="49" t="s">
        <v>108</v>
      </c>
      <c r="O771" s="49" t="s">
        <v>109</v>
      </c>
      <c r="P771" s="49" t="s">
        <v>1157</v>
      </c>
    </row>
    <row r="772" spans="13:16" x14ac:dyDescent="0.25">
      <c r="M772" s="64" t="s">
        <v>827</v>
      </c>
      <c r="N772" s="49" t="s">
        <v>90</v>
      </c>
      <c r="O772" s="49" t="s">
        <v>91</v>
      </c>
      <c r="P772" s="49" t="s">
        <v>1157</v>
      </c>
    </row>
    <row r="773" spans="13:16" x14ac:dyDescent="0.25">
      <c r="M773" s="64" t="s">
        <v>828</v>
      </c>
      <c r="N773" s="49" t="s">
        <v>143</v>
      </c>
      <c r="O773" s="49" t="s">
        <v>144</v>
      </c>
      <c r="P773" s="49" t="s">
        <v>1157</v>
      </c>
    </row>
    <row r="774" spans="13:16" x14ac:dyDescent="0.25">
      <c r="M774" s="64" t="s">
        <v>829</v>
      </c>
      <c r="N774" s="49" t="s">
        <v>143</v>
      </c>
      <c r="O774" s="49" t="s">
        <v>109</v>
      </c>
      <c r="P774" s="49" t="s">
        <v>1157</v>
      </c>
    </row>
    <row r="775" spans="13:16" x14ac:dyDescent="0.25">
      <c r="M775" s="64" t="s">
        <v>830</v>
      </c>
      <c r="N775" s="49" t="s">
        <v>120</v>
      </c>
      <c r="O775" s="49" t="s">
        <v>121</v>
      </c>
      <c r="P775" s="49" t="s">
        <v>1157</v>
      </c>
    </row>
    <row r="776" spans="13:16" x14ac:dyDescent="0.25">
      <c r="M776" s="64" t="s">
        <v>831</v>
      </c>
      <c r="N776" s="49" t="s">
        <v>104</v>
      </c>
      <c r="O776" s="49" t="s">
        <v>105</v>
      </c>
      <c r="P776" s="49" t="s">
        <v>1157</v>
      </c>
    </row>
    <row r="777" spans="13:16" ht="25.5" x14ac:dyDescent="0.25">
      <c r="M777" s="64" t="s">
        <v>832</v>
      </c>
      <c r="N777" s="49" t="s">
        <v>87</v>
      </c>
      <c r="O777" s="49" t="s">
        <v>153</v>
      </c>
      <c r="P777" s="49" t="s">
        <v>1437</v>
      </c>
    </row>
    <row r="778" spans="13:16" x14ac:dyDescent="0.25">
      <c r="M778" s="64" t="s">
        <v>833</v>
      </c>
      <c r="N778" s="49" t="s">
        <v>136</v>
      </c>
      <c r="O778" s="49" t="s">
        <v>137</v>
      </c>
      <c r="P778" s="49" t="s">
        <v>1157</v>
      </c>
    </row>
    <row r="779" spans="13:16" x14ac:dyDescent="0.25">
      <c r="M779" s="64" t="s">
        <v>834</v>
      </c>
      <c r="N779" s="49" t="s">
        <v>203</v>
      </c>
      <c r="O779" s="49" t="s">
        <v>204</v>
      </c>
      <c r="P779" s="49" t="s">
        <v>1157</v>
      </c>
    </row>
    <row r="780" spans="13:16" x14ac:dyDescent="0.25">
      <c r="M780" s="64" t="s">
        <v>1551</v>
      </c>
      <c r="N780" s="49" t="s">
        <v>95</v>
      </c>
      <c r="O780" s="49" t="s">
        <v>96</v>
      </c>
      <c r="P780" s="49" t="s">
        <v>1157</v>
      </c>
    </row>
    <row r="781" spans="13:16" x14ac:dyDescent="0.25">
      <c r="M781" s="64" t="s">
        <v>1552</v>
      </c>
      <c r="N781" s="49" t="s">
        <v>131</v>
      </c>
      <c r="O781" s="49" t="s">
        <v>132</v>
      </c>
      <c r="P781" s="49" t="s">
        <v>1157</v>
      </c>
    </row>
    <row r="782" spans="13:16" x14ac:dyDescent="0.25">
      <c r="M782" s="64" t="s">
        <v>835</v>
      </c>
      <c r="N782" s="49" t="s">
        <v>87</v>
      </c>
      <c r="O782" s="49" t="s">
        <v>88</v>
      </c>
      <c r="P782" s="49" t="s">
        <v>1157</v>
      </c>
    </row>
    <row r="783" spans="13:16" x14ac:dyDescent="0.25">
      <c r="M783" s="64" t="s">
        <v>1553</v>
      </c>
      <c r="N783" s="49" t="s">
        <v>108</v>
      </c>
      <c r="O783" s="49" t="s">
        <v>109</v>
      </c>
      <c r="P783" s="49" t="s">
        <v>1157</v>
      </c>
    </row>
    <row r="784" spans="13:16" ht="25.5" x14ac:dyDescent="0.25">
      <c r="M784" s="64" t="s">
        <v>1554</v>
      </c>
      <c r="N784" s="49" t="s">
        <v>124</v>
      </c>
      <c r="O784" s="49" t="s">
        <v>125</v>
      </c>
      <c r="P784" s="49" t="s">
        <v>1441</v>
      </c>
    </row>
    <row r="785" spans="13:16" x14ac:dyDescent="0.25">
      <c r="M785" s="64" t="s">
        <v>836</v>
      </c>
      <c r="N785" s="49" t="s">
        <v>146</v>
      </c>
      <c r="O785" s="49" t="s">
        <v>147</v>
      </c>
      <c r="P785" s="49" t="s">
        <v>1443</v>
      </c>
    </row>
    <row r="786" spans="13:16" x14ac:dyDescent="0.25">
      <c r="M786" s="64" t="s">
        <v>837</v>
      </c>
      <c r="N786" s="49" t="s">
        <v>111</v>
      </c>
      <c r="O786" s="49" t="s">
        <v>112</v>
      </c>
      <c r="P786" s="49" t="s">
        <v>1157</v>
      </c>
    </row>
    <row r="787" spans="13:16" x14ac:dyDescent="0.25">
      <c r="M787" s="64" t="s">
        <v>838</v>
      </c>
      <c r="N787" s="49" t="s">
        <v>98</v>
      </c>
      <c r="O787" s="49" t="s">
        <v>99</v>
      </c>
      <c r="P787" s="49" t="s">
        <v>1157</v>
      </c>
    </row>
    <row r="788" spans="13:16" x14ac:dyDescent="0.25">
      <c r="M788" s="64" t="s">
        <v>839</v>
      </c>
      <c r="N788" s="49" t="s">
        <v>98</v>
      </c>
      <c r="O788" s="49" t="s">
        <v>99</v>
      </c>
      <c r="P788" s="49" t="s">
        <v>1157</v>
      </c>
    </row>
    <row r="789" spans="13:16" x14ac:dyDescent="0.25">
      <c r="M789" s="64" t="s">
        <v>840</v>
      </c>
      <c r="N789" s="49" t="s">
        <v>104</v>
      </c>
      <c r="O789" s="49" t="s">
        <v>105</v>
      </c>
      <c r="P789" s="49" t="s">
        <v>1157</v>
      </c>
    </row>
    <row r="790" spans="13:16" x14ac:dyDescent="0.25">
      <c r="M790" s="64" t="s">
        <v>841</v>
      </c>
      <c r="N790" s="49" t="s">
        <v>131</v>
      </c>
      <c r="O790" s="49" t="s">
        <v>132</v>
      </c>
      <c r="P790" s="49" t="s">
        <v>1157</v>
      </c>
    </row>
    <row r="791" spans="13:16" x14ac:dyDescent="0.25">
      <c r="M791" s="64" t="s">
        <v>842</v>
      </c>
      <c r="N791" s="49" t="s">
        <v>128</v>
      </c>
      <c r="O791" s="49" t="s">
        <v>129</v>
      </c>
      <c r="P791" s="49" t="s">
        <v>1157</v>
      </c>
    </row>
    <row r="792" spans="13:16" x14ac:dyDescent="0.25">
      <c r="M792" s="64" t="s">
        <v>1556</v>
      </c>
      <c r="N792" s="49" t="s">
        <v>87</v>
      </c>
      <c r="O792" s="49" t="s">
        <v>88</v>
      </c>
      <c r="P792" s="49" t="s">
        <v>1157</v>
      </c>
    </row>
    <row r="793" spans="13:16" x14ac:dyDescent="0.25">
      <c r="M793" s="64" t="s">
        <v>1555</v>
      </c>
      <c r="N793" s="49" t="s">
        <v>114</v>
      </c>
      <c r="O793" s="49" t="s">
        <v>242</v>
      </c>
      <c r="P793" s="49" t="s">
        <v>1157</v>
      </c>
    </row>
    <row r="794" spans="13:16" x14ac:dyDescent="0.25">
      <c r="M794" s="64" t="s">
        <v>1558</v>
      </c>
      <c r="N794" s="49" t="s">
        <v>117</v>
      </c>
      <c r="O794" s="49" t="s">
        <v>118</v>
      </c>
      <c r="P794" s="49" t="s">
        <v>1157</v>
      </c>
    </row>
    <row r="795" spans="13:16" x14ac:dyDescent="0.25">
      <c r="M795" s="64" t="s">
        <v>1557</v>
      </c>
      <c r="N795" s="49" t="s">
        <v>98</v>
      </c>
      <c r="O795" s="49" t="s">
        <v>99</v>
      </c>
      <c r="P795" s="49" t="s">
        <v>98</v>
      </c>
    </row>
    <row r="796" spans="13:16" x14ac:dyDescent="0.25">
      <c r="M796" s="64" t="s">
        <v>170</v>
      </c>
      <c r="N796" s="49" t="s">
        <v>117</v>
      </c>
      <c r="O796" s="49" t="s">
        <v>118</v>
      </c>
      <c r="P796" s="49" t="s">
        <v>1157</v>
      </c>
    </row>
    <row r="797" spans="13:16" x14ac:dyDescent="0.25">
      <c r="M797" s="64" t="s">
        <v>843</v>
      </c>
      <c r="N797" s="49" t="s">
        <v>101</v>
      </c>
      <c r="O797" s="49" t="s">
        <v>102</v>
      </c>
      <c r="P797" s="49" t="s">
        <v>1157</v>
      </c>
    </row>
    <row r="798" spans="13:16" ht="25.5" x14ac:dyDescent="0.25">
      <c r="M798" s="64" t="s">
        <v>844</v>
      </c>
      <c r="N798" s="49" t="s">
        <v>124</v>
      </c>
      <c r="O798" s="49" t="s">
        <v>125</v>
      </c>
      <c r="P798" s="49" t="s">
        <v>1441</v>
      </c>
    </row>
    <row r="799" spans="13:16" x14ac:dyDescent="0.25">
      <c r="M799" s="64" t="s">
        <v>845</v>
      </c>
      <c r="N799" s="49" t="s">
        <v>131</v>
      </c>
      <c r="O799" s="49" t="s">
        <v>132</v>
      </c>
      <c r="P799" s="49" t="s">
        <v>1157</v>
      </c>
    </row>
    <row r="800" spans="13:16" x14ac:dyDescent="0.25">
      <c r="M800" s="64" t="s">
        <v>846</v>
      </c>
      <c r="N800" s="49" t="s">
        <v>146</v>
      </c>
      <c r="O800" s="49" t="s">
        <v>147</v>
      </c>
      <c r="P800" s="49" t="s">
        <v>1157</v>
      </c>
    </row>
    <row r="801" spans="13:16" x14ac:dyDescent="0.25">
      <c r="M801" s="64" t="s">
        <v>847</v>
      </c>
      <c r="N801" s="49" t="s">
        <v>143</v>
      </c>
      <c r="O801" s="49" t="s">
        <v>174</v>
      </c>
      <c r="P801" s="49" t="s">
        <v>1157</v>
      </c>
    </row>
    <row r="802" spans="13:16" x14ac:dyDescent="0.25">
      <c r="M802" s="64" t="s">
        <v>848</v>
      </c>
      <c r="N802" s="49" t="s">
        <v>140</v>
      </c>
      <c r="O802" s="49" t="s">
        <v>141</v>
      </c>
      <c r="P802" s="49" t="s">
        <v>1157</v>
      </c>
    </row>
    <row r="803" spans="13:16" x14ac:dyDescent="0.25">
      <c r="M803" s="64" t="s">
        <v>849</v>
      </c>
      <c r="N803" s="49" t="s">
        <v>146</v>
      </c>
      <c r="O803" s="49" t="s">
        <v>147</v>
      </c>
      <c r="P803" s="49" t="s">
        <v>1157</v>
      </c>
    </row>
    <row r="804" spans="13:16" x14ac:dyDescent="0.25">
      <c r="M804" s="64" t="s">
        <v>850</v>
      </c>
      <c r="N804" s="49" t="s">
        <v>114</v>
      </c>
      <c r="O804" s="49" t="s">
        <v>115</v>
      </c>
      <c r="P804" s="49" t="s">
        <v>1157</v>
      </c>
    </row>
    <row r="805" spans="13:16" x14ac:dyDescent="0.25">
      <c r="M805" s="64" t="s">
        <v>851</v>
      </c>
      <c r="N805" s="49" t="s">
        <v>203</v>
      </c>
      <c r="O805" s="49" t="s">
        <v>204</v>
      </c>
      <c r="P805" s="49" t="s">
        <v>1157</v>
      </c>
    </row>
    <row r="806" spans="13:16" x14ac:dyDescent="0.25">
      <c r="M806" s="64" t="s">
        <v>1559</v>
      </c>
      <c r="N806" s="49" t="s">
        <v>87</v>
      </c>
      <c r="O806" s="49" t="s">
        <v>153</v>
      </c>
      <c r="P806" s="49" t="s">
        <v>1157</v>
      </c>
    </row>
    <row r="807" spans="13:16" x14ac:dyDescent="0.25">
      <c r="M807" s="64" t="s">
        <v>1561</v>
      </c>
      <c r="N807" s="49" t="s">
        <v>203</v>
      </c>
      <c r="O807" s="49" t="s">
        <v>204</v>
      </c>
      <c r="P807" s="49" t="s">
        <v>1157</v>
      </c>
    </row>
    <row r="808" spans="13:16" x14ac:dyDescent="0.25">
      <c r="M808" s="64" t="s">
        <v>1560</v>
      </c>
      <c r="N808" s="49" t="s">
        <v>120</v>
      </c>
      <c r="O808" s="49" t="s">
        <v>121</v>
      </c>
      <c r="P808" s="49" t="s">
        <v>1157</v>
      </c>
    </row>
    <row r="809" spans="13:16" ht="25.5" x14ac:dyDescent="0.25">
      <c r="M809" s="64" t="s">
        <v>852</v>
      </c>
      <c r="N809" s="49" t="s">
        <v>136</v>
      </c>
      <c r="O809" s="49" t="s">
        <v>137</v>
      </c>
      <c r="P809" s="49" t="s">
        <v>1157</v>
      </c>
    </row>
    <row r="810" spans="13:16" x14ac:dyDescent="0.25">
      <c r="M810" s="64" t="s">
        <v>853</v>
      </c>
      <c r="N810" s="49" t="s">
        <v>87</v>
      </c>
      <c r="O810" s="49" t="s">
        <v>153</v>
      </c>
      <c r="P810" s="49" t="s">
        <v>1157</v>
      </c>
    </row>
    <row r="811" spans="13:16" x14ac:dyDescent="0.25">
      <c r="M811" s="64" t="s">
        <v>854</v>
      </c>
      <c r="N811" s="49" t="s">
        <v>87</v>
      </c>
      <c r="O811" s="49" t="s">
        <v>207</v>
      </c>
      <c r="P811" s="49" t="s">
        <v>1157</v>
      </c>
    </row>
    <row r="812" spans="13:16" x14ac:dyDescent="0.25">
      <c r="M812" s="64" t="s">
        <v>855</v>
      </c>
      <c r="N812" s="49" t="s">
        <v>143</v>
      </c>
      <c r="O812" s="49" t="s">
        <v>109</v>
      </c>
      <c r="P812" s="49" t="s">
        <v>1157</v>
      </c>
    </row>
    <row r="813" spans="13:16" x14ac:dyDescent="0.25">
      <c r="M813" s="64" t="s">
        <v>856</v>
      </c>
      <c r="N813" s="49" t="s">
        <v>120</v>
      </c>
      <c r="O813" s="49" t="s">
        <v>121</v>
      </c>
      <c r="P813" s="49" t="s">
        <v>1157</v>
      </c>
    </row>
    <row r="814" spans="13:16" x14ac:dyDescent="0.25">
      <c r="M814" s="64" t="s">
        <v>857</v>
      </c>
      <c r="N814" s="49" t="s">
        <v>143</v>
      </c>
      <c r="O814" s="49" t="s">
        <v>174</v>
      </c>
      <c r="P814" s="49" t="s">
        <v>1157</v>
      </c>
    </row>
    <row r="815" spans="13:16" x14ac:dyDescent="0.25">
      <c r="M815" s="64" t="s">
        <v>858</v>
      </c>
      <c r="N815" s="49" t="s">
        <v>197</v>
      </c>
      <c r="O815" s="49" t="s">
        <v>198</v>
      </c>
      <c r="P815" s="49" t="s">
        <v>1157</v>
      </c>
    </row>
    <row r="816" spans="13:16" x14ac:dyDescent="0.25">
      <c r="M816" s="64" t="s">
        <v>859</v>
      </c>
      <c r="N816" s="49" t="s">
        <v>101</v>
      </c>
      <c r="O816" s="49" t="s">
        <v>102</v>
      </c>
      <c r="P816" s="49" t="s">
        <v>1157</v>
      </c>
    </row>
    <row r="817" spans="13:16" x14ac:dyDescent="0.25">
      <c r="M817" s="64" t="s">
        <v>1563</v>
      </c>
      <c r="N817" s="49" t="s">
        <v>117</v>
      </c>
      <c r="O817" s="49" t="s">
        <v>118</v>
      </c>
      <c r="P817" s="49" t="s">
        <v>1157</v>
      </c>
    </row>
    <row r="818" spans="13:16" x14ac:dyDescent="0.25">
      <c r="M818" s="64" t="s">
        <v>1562</v>
      </c>
      <c r="N818" s="49" t="s">
        <v>136</v>
      </c>
      <c r="O818" s="49" t="s">
        <v>137</v>
      </c>
      <c r="P818" s="49" t="s">
        <v>1157</v>
      </c>
    </row>
    <row r="819" spans="13:16" x14ac:dyDescent="0.25">
      <c r="M819" s="64" t="s">
        <v>860</v>
      </c>
      <c r="N819" s="49" t="s">
        <v>90</v>
      </c>
      <c r="O819" s="49" t="s">
        <v>91</v>
      </c>
      <c r="P819" s="49" t="s">
        <v>1157</v>
      </c>
    </row>
    <row r="820" spans="13:16" x14ac:dyDescent="0.25">
      <c r="M820" s="64" t="s">
        <v>861</v>
      </c>
      <c r="N820" s="49" t="s">
        <v>146</v>
      </c>
      <c r="O820" s="49" t="s">
        <v>147</v>
      </c>
      <c r="P820" s="49" t="s">
        <v>1157</v>
      </c>
    </row>
    <row r="821" spans="13:16" x14ac:dyDescent="0.25">
      <c r="M821" s="64" t="s">
        <v>862</v>
      </c>
      <c r="N821" s="49" t="s">
        <v>189</v>
      </c>
      <c r="O821" s="49" t="s">
        <v>190</v>
      </c>
      <c r="P821" s="49" t="s">
        <v>1157</v>
      </c>
    </row>
    <row r="822" spans="13:16" x14ac:dyDescent="0.25">
      <c r="M822" s="64" t="s">
        <v>863</v>
      </c>
      <c r="N822" s="49" t="s">
        <v>87</v>
      </c>
      <c r="O822" s="49" t="s">
        <v>153</v>
      </c>
      <c r="P822" s="49" t="s">
        <v>1157</v>
      </c>
    </row>
    <row r="823" spans="13:16" x14ac:dyDescent="0.25">
      <c r="M823" s="64" t="s">
        <v>864</v>
      </c>
      <c r="N823" s="49" t="s">
        <v>143</v>
      </c>
      <c r="O823" s="49" t="s">
        <v>174</v>
      </c>
      <c r="P823" s="49" t="s">
        <v>1157</v>
      </c>
    </row>
    <row r="824" spans="13:16" x14ac:dyDescent="0.25">
      <c r="M824" s="64" t="s">
        <v>865</v>
      </c>
      <c r="N824" s="49" t="s">
        <v>117</v>
      </c>
      <c r="O824" s="49" t="s">
        <v>118</v>
      </c>
      <c r="P824" s="49" t="s">
        <v>1157</v>
      </c>
    </row>
    <row r="825" spans="13:16" x14ac:dyDescent="0.25">
      <c r="M825" s="64" t="s">
        <v>866</v>
      </c>
      <c r="N825" s="49" t="s">
        <v>124</v>
      </c>
      <c r="O825" s="49" t="s">
        <v>125</v>
      </c>
      <c r="P825" s="49" t="s">
        <v>1157</v>
      </c>
    </row>
    <row r="826" spans="13:16" x14ac:dyDescent="0.25">
      <c r="M826" s="64" t="s">
        <v>867</v>
      </c>
      <c r="N826" s="49" t="s">
        <v>248</v>
      </c>
      <c r="O826" s="49" t="s">
        <v>249</v>
      </c>
      <c r="P826" s="49" t="s">
        <v>1157</v>
      </c>
    </row>
    <row r="827" spans="13:16" x14ac:dyDescent="0.25">
      <c r="M827" s="64" t="s">
        <v>868</v>
      </c>
      <c r="N827" s="49" t="s">
        <v>101</v>
      </c>
      <c r="O827" s="49" t="s">
        <v>102</v>
      </c>
      <c r="P827" s="49" t="s">
        <v>1157</v>
      </c>
    </row>
    <row r="828" spans="13:16" x14ac:dyDescent="0.25">
      <c r="M828" s="64" t="s">
        <v>869</v>
      </c>
      <c r="N828" s="49" t="s">
        <v>111</v>
      </c>
      <c r="O828" s="49" t="s">
        <v>112</v>
      </c>
      <c r="P828" s="49" t="s">
        <v>1157</v>
      </c>
    </row>
    <row r="829" spans="13:16" x14ac:dyDescent="0.25">
      <c r="M829" s="64" t="s">
        <v>1564</v>
      </c>
      <c r="N829" s="49" t="s">
        <v>784</v>
      </c>
      <c r="O829" s="49" t="s">
        <v>785</v>
      </c>
      <c r="P829" s="49" t="s">
        <v>1157</v>
      </c>
    </row>
    <row r="830" spans="13:16" x14ac:dyDescent="0.25">
      <c r="M830" s="64" t="s">
        <v>1566</v>
      </c>
      <c r="N830" s="49" t="s">
        <v>114</v>
      </c>
      <c r="O830" s="49" t="s">
        <v>115</v>
      </c>
      <c r="P830" s="49" t="s">
        <v>1157</v>
      </c>
    </row>
    <row r="831" spans="13:16" ht="25.5" x14ac:dyDescent="0.25">
      <c r="M831" s="64" t="s">
        <v>870</v>
      </c>
      <c r="N831" s="49" t="s">
        <v>87</v>
      </c>
      <c r="O831" s="49" t="s">
        <v>153</v>
      </c>
      <c r="P831" s="49" t="s">
        <v>1157</v>
      </c>
    </row>
    <row r="832" spans="13:16" ht="25.5" x14ac:dyDescent="0.25">
      <c r="M832" s="64" t="s">
        <v>871</v>
      </c>
      <c r="N832" s="49" t="s">
        <v>124</v>
      </c>
      <c r="O832" s="49" t="s">
        <v>125</v>
      </c>
      <c r="P832" s="49" t="s">
        <v>1441</v>
      </c>
    </row>
    <row r="833" spans="13:16" ht="25.5" x14ac:dyDescent="0.25">
      <c r="M833" s="64" t="s">
        <v>872</v>
      </c>
      <c r="N833" s="49" t="s">
        <v>197</v>
      </c>
      <c r="O833" s="49" t="s">
        <v>198</v>
      </c>
      <c r="P833" s="49" t="s">
        <v>1157</v>
      </c>
    </row>
    <row r="834" spans="13:16" x14ac:dyDescent="0.25">
      <c r="M834" s="64" t="s">
        <v>873</v>
      </c>
      <c r="N834" s="49" t="s">
        <v>197</v>
      </c>
      <c r="O834" s="49" t="s">
        <v>198</v>
      </c>
      <c r="P834" s="49" t="s">
        <v>1157</v>
      </c>
    </row>
    <row r="835" spans="13:16" x14ac:dyDescent="0.25">
      <c r="M835" s="64" t="s">
        <v>874</v>
      </c>
      <c r="N835" s="49" t="s">
        <v>146</v>
      </c>
      <c r="O835" s="49" t="s">
        <v>147</v>
      </c>
      <c r="P835" s="49" t="s">
        <v>1157</v>
      </c>
    </row>
    <row r="836" spans="13:16" ht="25.5" x14ac:dyDescent="0.25">
      <c r="M836" s="64" t="s">
        <v>875</v>
      </c>
      <c r="N836" s="49" t="s">
        <v>108</v>
      </c>
      <c r="O836" s="49" t="s">
        <v>109</v>
      </c>
      <c r="P836" s="49" t="s">
        <v>1157</v>
      </c>
    </row>
    <row r="837" spans="13:16" x14ac:dyDescent="0.25">
      <c r="M837" s="64" t="s">
        <v>876</v>
      </c>
      <c r="N837" s="49" t="s">
        <v>114</v>
      </c>
      <c r="O837" s="49" t="s">
        <v>115</v>
      </c>
      <c r="P837" s="49" t="s">
        <v>1157</v>
      </c>
    </row>
    <row r="838" spans="13:16" x14ac:dyDescent="0.25">
      <c r="M838" s="64" t="s">
        <v>877</v>
      </c>
      <c r="N838" s="49" t="s">
        <v>248</v>
      </c>
      <c r="O838" s="49" t="s">
        <v>264</v>
      </c>
      <c r="P838" s="49" t="s">
        <v>1157</v>
      </c>
    </row>
    <row r="839" spans="13:16" x14ac:dyDescent="0.25">
      <c r="M839" s="64" t="s">
        <v>1567</v>
      </c>
      <c r="N839" s="49" t="s">
        <v>108</v>
      </c>
      <c r="O839" s="49" t="s">
        <v>109</v>
      </c>
      <c r="P839" s="49" t="s">
        <v>1157</v>
      </c>
    </row>
    <row r="840" spans="13:16" x14ac:dyDescent="0.25">
      <c r="M840" s="64" t="s">
        <v>1568</v>
      </c>
      <c r="N840" s="49" t="s">
        <v>124</v>
      </c>
      <c r="O840" s="49" t="s">
        <v>125</v>
      </c>
      <c r="P840" s="49" t="s">
        <v>1157</v>
      </c>
    </row>
    <row r="841" spans="13:16" ht="25.5" x14ac:dyDescent="0.25">
      <c r="M841" s="64" t="s">
        <v>878</v>
      </c>
      <c r="N841" s="49" t="s">
        <v>197</v>
      </c>
      <c r="O841" s="49" t="s">
        <v>198</v>
      </c>
      <c r="P841" s="49" t="s">
        <v>1157</v>
      </c>
    </row>
    <row r="842" spans="13:16" x14ac:dyDescent="0.25">
      <c r="M842" s="64" t="s">
        <v>879</v>
      </c>
      <c r="N842" s="49" t="s">
        <v>90</v>
      </c>
      <c r="O842" s="49" t="s">
        <v>91</v>
      </c>
      <c r="P842" s="49" t="s">
        <v>1434</v>
      </c>
    </row>
    <row r="843" spans="13:16" x14ac:dyDescent="0.25">
      <c r="M843" s="64" t="s">
        <v>1569</v>
      </c>
      <c r="N843" s="49" t="s">
        <v>87</v>
      </c>
      <c r="O843" s="49" t="s">
        <v>88</v>
      </c>
      <c r="P843" s="49" t="s">
        <v>1157</v>
      </c>
    </row>
    <row r="844" spans="13:16" x14ac:dyDescent="0.25">
      <c r="M844" s="64" t="s">
        <v>1570</v>
      </c>
      <c r="N844" s="49" t="s">
        <v>197</v>
      </c>
      <c r="O844" s="49" t="s">
        <v>198</v>
      </c>
      <c r="P844" s="49" t="s">
        <v>1157</v>
      </c>
    </row>
    <row r="845" spans="13:16" ht="25.5" x14ac:dyDescent="0.25">
      <c r="M845" s="64" t="s">
        <v>880</v>
      </c>
      <c r="N845" s="49" t="s">
        <v>95</v>
      </c>
      <c r="O845" s="49" t="s">
        <v>96</v>
      </c>
      <c r="P845" s="49" t="s">
        <v>1157</v>
      </c>
    </row>
    <row r="846" spans="13:16" x14ac:dyDescent="0.25">
      <c r="M846" s="64" t="s">
        <v>1571</v>
      </c>
      <c r="N846" s="49" t="s">
        <v>108</v>
      </c>
      <c r="O846" s="49" t="s">
        <v>109</v>
      </c>
      <c r="P846" s="49" t="s">
        <v>1157</v>
      </c>
    </row>
    <row r="847" spans="13:16" x14ac:dyDescent="0.25">
      <c r="M847" s="64" t="s">
        <v>1572</v>
      </c>
      <c r="N847" s="49" t="s">
        <v>90</v>
      </c>
      <c r="O847" s="49" t="s">
        <v>91</v>
      </c>
      <c r="P847" s="49" t="s">
        <v>1157</v>
      </c>
    </row>
    <row r="848" spans="13:16" x14ac:dyDescent="0.25">
      <c r="M848" s="64" t="s">
        <v>881</v>
      </c>
      <c r="N848" s="49" t="s">
        <v>104</v>
      </c>
      <c r="O848" s="49" t="s">
        <v>188</v>
      </c>
      <c r="P848" s="49" t="s">
        <v>1157</v>
      </c>
    </row>
    <row r="849" spans="13:16" ht="25.5" x14ac:dyDescent="0.25">
      <c r="M849" s="64" t="s">
        <v>882</v>
      </c>
      <c r="N849" s="49" t="s">
        <v>111</v>
      </c>
      <c r="O849" s="49" t="s">
        <v>112</v>
      </c>
      <c r="P849" s="49" t="s">
        <v>1433</v>
      </c>
    </row>
    <row r="850" spans="13:16" x14ac:dyDescent="0.25">
      <c r="M850" s="64" t="s">
        <v>883</v>
      </c>
      <c r="N850" s="49" t="s">
        <v>143</v>
      </c>
      <c r="O850" s="49" t="s">
        <v>174</v>
      </c>
      <c r="P850" s="49" t="s">
        <v>1157</v>
      </c>
    </row>
    <row r="851" spans="13:16" x14ac:dyDescent="0.25">
      <c r="M851" s="64" t="s">
        <v>884</v>
      </c>
      <c r="N851" s="49" t="s">
        <v>104</v>
      </c>
      <c r="O851" s="49" t="s">
        <v>188</v>
      </c>
      <c r="P851" s="49" t="s">
        <v>1157</v>
      </c>
    </row>
    <row r="852" spans="13:16" x14ac:dyDescent="0.25">
      <c r="M852" s="64" t="s">
        <v>885</v>
      </c>
      <c r="N852" s="49" t="s">
        <v>214</v>
      </c>
      <c r="O852" s="49" t="s">
        <v>215</v>
      </c>
      <c r="P852" s="49" t="s">
        <v>1157</v>
      </c>
    </row>
    <row r="853" spans="13:16" x14ac:dyDescent="0.25">
      <c r="M853" s="64" t="s">
        <v>886</v>
      </c>
      <c r="N853" s="49" t="s">
        <v>104</v>
      </c>
      <c r="O853" s="49" t="s">
        <v>105</v>
      </c>
      <c r="P853" s="49" t="s">
        <v>1157</v>
      </c>
    </row>
    <row r="854" spans="13:16" x14ac:dyDescent="0.25">
      <c r="M854" s="64" t="s">
        <v>1574</v>
      </c>
      <c r="N854" s="49" t="s">
        <v>87</v>
      </c>
      <c r="O854" s="49" t="s">
        <v>88</v>
      </c>
      <c r="P854" s="49" t="s">
        <v>1157</v>
      </c>
    </row>
    <row r="855" spans="13:16" x14ac:dyDescent="0.25">
      <c r="M855" s="64" t="s">
        <v>1573</v>
      </c>
      <c r="N855" s="49" t="s">
        <v>108</v>
      </c>
      <c r="O855" s="49" t="s">
        <v>109</v>
      </c>
      <c r="P855" s="49" t="s">
        <v>1157</v>
      </c>
    </row>
    <row r="856" spans="13:16" x14ac:dyDescent="0.25">
      <c r="M856" s="64" t="s">
        <v>1575</v>
      </c>
      <c r="N856" s="49" t="s">
        <v>352</v>
      </c>
      <c r="O856" s="49" t="s">
        <v>127</v>
      </c>
      <c r="P856" s="49" t="s">
        <v>1157</v>
      </c>
    </row>
    <row r="857" spans="13:16" x14ac:dyDescent="0.25">
      <c r="M857" s="64" t="s">
        <v>887</v>
      </c>
      <c r="N857" s="49" t="s">
        <v>114</v>
      </c>
      <c r="O857" s="49" t="s">
        <v>115</v>
      </c>
      <c r="P857" s="49" t="s">
        <v>1157</v>
      </c>
    </row>
    <row r="858" spans="13:16" x14ac:dyDescent="0.25">
      <c r="M858" s="64" t="s">
        <v>888</v>
      </c>
      <c r="N858" s="49" t="s">
        <v>104</v>
      </c>
      <c r="O858" s="49" t="s">
        <v>188</v>
      </c>
      <c r="P858" s="49" t="s">
        <v>1435</v>
      </c>
    </row>
    <row r="859" spans="13:16" ht="25.5" x14ac:dyDescent="0.25">
      <c r="M859" s="64" t="s">
        <v>889</v>
      </c>
      <c r="N859" s="49" t="s">
        <v>104</v>
      </c>
      <c r="O859" s="49" t="s">
        <v>105</v>
      </c>
      <c r="P859" s="49" t="s">
        <v>1157</v>
      </c>
    </row>
    <row r="860" spans="13:16" x14ac:dyDescent="0.25">
      <c r="M860" s="64" t="s">
        <v>890</v>
      </c>
      <c r="N860" s="49" t="s">
        <v>87</v>
      </c>
      <c r="O860" s="49" t="s">
        <v>153</v>
      </c>
      <c r="P860" s="49" t="s">
        <v>1157</v>
      </c>
    </row>
    <row r="861" spans="13:16" x14ac:dyDescent="0.25">
      <c r="M861" s="64" t="s">
        <v>891</v>
      </c>
      <c r="N861" s="49" t="s">
        <v>114</v>
      </c>
      <c r="O861" s="49" t="s">
        <v>115</v>
      </c>
      <c r="P861" s="49" t="s">
        <v>1157</v>
      </c>
    </row>
    <row r="862" spans="13:16" x14ac:dyDescent="0.25">
      <c r="M862" s="64" t="s">
        <v>892</v>
      </c>
      <c r="N862" s="49" t="s">
        <v>117</v>
      </c>
      <c r="O862" s="49" t="s">
        <v>118</v>
      </c>
      <c r="P862" s="49" t="s">
        <v>1157</v>
      </c>
    </row>
    <row r="863" spans="13:16" ht="25.5" x14ac:dyDescent="0.25">
      <c r="M863" s="64" t="s">
        <v>893</v>
      </c>
      <c r="N863" s="49" t="s">
        <v>87</v>
      </c>
      <c r="O863" s="49" t="s">
        <v>153</v>
      </c>
      <c r="P863" s="49" t="s">
        <v>1157</v>
      </c>
    </row>
    <row r="864" spans="13:16" x14ac:dyDescent="0.25">
      <c r="M864" s="64" t="s">
        <v>894</v>
      </c>
      <c r="N864" s="49" t="s">
        <v>114</v>
      </c>
      <c r="O864" s="49" t="s">
        <v>115</v>
      </c>
      <c r="P864" s="49" t="s">
        <v>1157</v>
      </c>
    </row>
    <row r="865" spans="13:16" x14ac:dyDescent="0.25">
      <c r="M865" s="64" t="s">
        <v>895</v>
      </c>
      <c r="N865" s="49" t="s">
        <v>143</v>
      </c>
      <c r="O865" s="49" t="s">
        <v>174</v>
      </c>
      <c r="P865" s="49" t="s">
        <v>1157</v>
      </c>
    </row>
    <row r="866" spans="13:16" x14ac:dyDescent="0.25">
      <c r="M866" s="64" t="s">
        <v>896</v>
      </c>
      <c r="N866" s="49" t="s">
        <v>197</v>
      </c>
      <c r="O866" s="49" t="s">
        <v>198</v>
      </c>
      <c r="P866" s="49" t="s">
        <v>1438</v>
      </c>
    </row>
    <row r="867" spans="13:16" ht="38.25" x14ac:dyDescent="0.25">
      <c r="M867" s="64" t="s">
        <v>897</v>
      </c>
      <c r="N867" s="49" t="s">
        <v>126</v>
      </c>
      <c r="O867" s="49" t="s">
        <v>127</v>
      </c>
      <c r="P867" s="49" t="s">
        <v>1445</v>
      </c>
    </row>
    <row r="868" spans="13:16" ht="25.5" x14ac:dyDescent="0.25">
      <c r="M868" s="64" t="s">
        <v>898</v>
      </c>
      <c r="N868" s="49" t="s">
        <v>268</v>
      </c>
      <c r="O868" s="49" t="s">
        <v>215</v>
      </c>
      <c r="P868" s="49" t="s">
        <v>1444</v>
      </c>
    </row>
    <row r="869" spans="13:16" x14ac:dyDescent="0.25">
      <c r="M869" s="64" t="s">
        <v>899</v>
      </c>
      <c r="N869" s="49" t="s">
        <v>98</v>
      </c>
      <c r="O869" s="49" t="s">
        <v>99</v>
      </c>
      <c r="P869" s="49" t="s">
        <v>1157</v>
      </c>
    </row>
    <row r="870" spans="13:16" x14ac:dyDescent="0.25">
      <c r="M870" s="64" t="s">
        <v>900</v>
      </c>
      <c r="N870" s="49" t="s">
        <v>95</v>
      </c>
      <c r="O870" s="49" t="s">
        <v>96</v>
      </c>
      <c r="P870" s="49" t="s">
        <v>1157</v>
      </c>
    </row>
    <row r="871" spans="13:16" x14ac:dyDescent="0.25">
      <c r="M871" s="64" t="s">
        <v>901</v>
      </c>
      <c r="N871" s="49" t="s">
        <v>248</v>
      </c>
      <c r="O871" s="49" t="s">
        <v>249</v>
      </c>
      <c r="P871" s="49" t="s">
        <v>1157</v>
      </c>
    </row>
    <row r="872" spans="13:16" ht="25.5" x14ac:dyDescent="0.25">
      <c r="M872" s="64" t="s">
        <v>902</v>
      </c>
      <c r="N872" s="49" t="s">
        <v>108</v>
      </c>
      <c r="O872" s="49" t="s">
        <v>109</v>
      </c>
      <c r="P872" s="49" t="s">
        <v>1157</v>
      </c>
    </row>
    <row r="873" spans="13:16" x14ac:dyDescent="0.25">
      <c r="M873" s="64" t="s">
        <v>903</v>
      </c>
      <c r="N873" s="49" t="s">
        <v>87</v>
      </c>
      <c r="O873" s="49" t="s">
        <v>93</v>
      </c>
      <c r="P873" s="49" t="s">
        <v>1157</v>
      </c>
    </row>
    <row r="874" spans="13:16" ht="25.5" x14ac:dyDescent="0.25">
      <c r="M874" s="64" t="s">
        <v>904</v>
      </c>
      <c r="N874" s="49" t="s">
        <v>128</v>
      </c>
      <c r="O874" s="49" t="s">
        <v>129</v>
      </c>
      <c r="P874" s="49" t="s">
        <v>1433</v>
      </c>
    </row>
    <row r="875" spans="13:16" ht="25.5" x14ac:dyDescent="0.25">
      <c r="M875" s="64" t="s">
        <v>905</v>
      </c>
      <c r="N875" s="49" t="s">
        <v>104</v>
      </c>
      <c r="O875" s="49" t="s">
        <v>188</v>
      </c>
      <c r="P875" s="49" t="s">
        <v>1435</v>
      </c>
    </row>
    <row r="876" spans="13:16" x14ac:dyDescent="0.25">
      <c r="M876" s="64" t="s">
        <v>906</v>
      </c>
      <c r="N876" s="49" t="s">
        <v>95</v>
      </c>
      <c r="O876" s="49" t="s">
        <v>96</v>
      </c>
      <c r="P876" s="49" t="s">
        <v>1157</v>
      </c>
    </row>
    <row r="877" spans="13:16" x14ac:dyDescent="0.25">
      <c r="M877" s="64" t="s">
        <v>907</v>
      </c>
      <c r="N877" s="49" t="s">
        <v>124</v>
      </c>
      <c r="O877" s="49" t="s">
        <v>125</v>
      </c>
      <c r="P877" s="49" t="s">
        <v>1157</v>
      </c>
    </row>
    <row r="878" spans="13:16" x14ac:dyDescent="0.25">
      <c r="M878" s="64" t="s">
        <v>1576</v>
      </c>
      <c r="N878" s="49" t="s">
        <v>87</v>
      </c>
      <c r="O878" s="49" t="s">
        <v>88</v>
      </c>
      <c r="P878" s="49" t="s">
        <v>1157</v>
      </c>
    </row>
    <row r="879" spans="13:16" x14ac:dyDescent="0.25">
      <c r="M879" s="64" t="s">
        <v>1577</v>
      </c>
      <c r="N879" s="49" t="s">
        <v>146</v>
      </c>
      <c r="O879" s="49" t="s">
        <v>147</v>
      </c>
      <c r="P879" s="49" t="s">
        <v>1157</v>
      </c>
    </row>
    <row r="880" spans="13:16" ht="25.5" x14ac:dyDescent="0.25">
      <c r="M880" s="64" t="s">
        <v>1578</v>
      </c>
      <c r="N880" s="49" t="s">
        <v>143</v>
      </c>
      <c r="O880" s="49" t="s">
        <v>144</v>
      </c>
      <c r="P880" s="49" t="s">
        <v>1157</v>
      </c>
    </row>
    <row r="881" spans="13:16" ht="25.5" x14ac:dyDescent="0.25">
      <c r="M881" s="64" t="s">
        <v>1579</v>
      </c>
      <c r="N881" s="49" t="s">
        <v>120</v>
      </c>
      <c r="O881" s="49" t="s">
        <v>121</v>
      </c>
      <c r="P881" s="49" t="s">
        <v>1157</v>
      </c>
    </row>
    <row r="882" spans="13:16" x14ac:dyDescent="0.25">
      <c r="M882" s="64" t="s">
        <v>908</v>
      </c>
      <c r="N882" s="49" t="s">
        <v>248</v>
      </c>
      <c r="O882" s="49" t="s">
        <v>249</v>
      </c>
      <c r="P882" s="49" t="s">
        <v>1157</v>
      </c>
    </row>
    <row r="883" spans="13:16" x14ac:dyDescent="0.25">
      <c r="M883" s="64" t="s">
        <v>909</v>
      </c>
      <c r="N883" s="49" t="s">
        <v>248</v>
      </c>
      <c r="O883" s="49" t="s">
        <v>264</v>
      </c>
      <c r="P883" s="49" t="s">
        <v>1157</v>
      </c>
    </row>
    <row r="884" spans="13:16" x14ac:dyDescent="0.25">
      <c r="M884" s="64" t="s">
        <v>1581</v>
      </c>
      <c r="N884" s="49" t="s">
        <v>111</v>
      </c>
      <c r="O884" s="49" t="s">
        <v>112</v>
      </c>
      <c r="P884" s="49" t="s">
        <v>1157</v>
      </c>
    </row>
    <row r="885" spans="13:16" x14ac:dyDescent="0.25">
      <c r="M885" s="64" t="s">
        <v>1580</v>
      </c>
      <c r="N885" s="49" t="s">
        <v>95</v>
      </c>
      <c r="O885" s="49" t="s">
        <v>96</v>
      </c>
      <c r="P885" s="49" t="s">
        <v>1157</v>
      </c>
    </row>
    <row r="886" spans="13:16" x14ac:dyDescent="0.25">
      <c r="M886" s="64" t="s">
        <v>910</v>
      </c>
      <c r="N886" s="49" t="s">
        <v>104</v>
      </c>
      <c r="O886" s="49" t="s">
        <v>105</v>
      </c>
      <c r="P886" s="49" t="s">
        <v>1157</v>
      </c>
    </row>
    <row r="887" spans="13:16" x14ac:dyDescent="0.25">
      <c r="M887" s="64" t="s">
        <v>911</v>
      </c>
      <c r="N887" s="49" t="s">
        <v>143</v>
      </c>
      <c r="O887" s="49" t="s">
        <v>174</v>
      </c>
      <c r="P887" s="49" t="s">
        <v>1157</v>
      </c>
    </row>
    <row r="888" spans="13:16" x14ac:dyDescent="0.25">
      <c r="M888" s="64" t="s">
        <v>1583</v>
      </c>
      <c r="N888" s="49" t="s">
        <v>352</v>
      </c>
      <c r="O888" s="49" t="s">
        <v>127</v>
      </c>
      <c r="P888" s="49" t="s">
        <v>352</v>
      </c>
    </row>
    <row r="889" spans="13:16" x14ac:dyDescent="0.25">
      <c r="M889" s="64" t="s">
        <v>1582</v>
      </c>
      <c r="N889" s="49" t="s">
        <v>114</v>
      </c>
      <c r="O889" s="49" t="s">
        <v>115</v>
      </c>
      <c r="P889" s="49" t="s">
        <v>1157</v>
      </c>
    </row>
    <row r="890" spans="13:16" x14ac:dyDescent="0.25">
      <c r="M890" s="64" t="s">
        <v>912</v>
      </c>
      <c r="N890" s="49" t="s">
        <v>143</v>
      </c>
      <c r="O890" s="49" t="s">
        <v>109</v>
      </c>
      <c r="P890" s="49" t="s">
        <v>1157</v>
      </c>
    </row>
    <row r="891" spans="13:16" x14ac:dyDescent="0.25">
      <c r="M891" s="64" t="s">
        <v>913</v>
      </c>
      <c r="N891" s="49" t="s">
        <v>248</v>
      </c>
      <c r="O891" s="49" t="s">
        <v>249</v>
      </c>
      <c r="P891" s="49" t="s">
        <v>1435</v>
      </c>
    </row>
    <row r="892" spans="13:16" x14ac:dyDescent="0.25">
      <c r="M892" s="64" t="s">
        <v>914</v>
      </c>
      <c r="N892" s="49" t="s">
        <v>124</v>
      </c>
      <c r="O892" s="49" t="s">
        <v>125</v>
      </c>
      <c r="P892" s="49" t="s">
        <v>1157</v>
      </c>
    </row>
    <row r="893" spans="13:16" ht="25.5" x14ac:dyDescent="0.25">
      <c r="M893" s="64" t="s">
        <v>1585</v>
      </c>
      <c r="N893" s="49" t="s">
        <v>104</v>
      </c>
      <c r="O893" s="49" t="s">
        <v>105</v>
      </c>
      <c r="P893" s="49" t="s">
        <v>1436</v>
      </c>
    </row>
    <row r="894" spans="13:16" ht="25.5" x14ac:dyDescent="0.25">
      <c r="M894" s="64" t="s">
        <v>1584</v>
      </c>
      <c r="N894" s="49" t="s">
        <v>143</v>
      </c>
      <c r="O894" s="49" t="s">
        <v>174</v>
      </c>
      <c r="P894" s="49" t="s">
        <v>1157</v>
      </c>
    </row>
    <row r="895" spans="13:16" x14ac:dyDescent="0.25">
      <c r="M895" s="64" t="s">
        <v>1587</v>
      </c>
      <c r="N895" s="49" t="s">
        <v>87</v>
      </c>
      <c r="O895" s="49" t="s">
        <v>153</v>
      </c>
      <c r="P895" s="49" t="s">
        <v>1157</v>
      </c>
    </row>
    <row r="896" spans="13:16" x14ac:dyDescent="0.25">
      <c r="M896" s="64" t="s">
        <v>1586</v>
      </c>
      <c r="N896" s="49" t="s">
        <v>248</v>
      </c>
      <c r="O896" s="49" t="s">
        <v>249</v>
      </c>
      <c r="P896" s="49" t="s">
        <v>1157</v>
      </c>
    </row>
    <row r="897" spans="13:16" x14ac:dyDescent="0.25">
      <c r="M897" s="64" t="s">
        <v>1588</v>
      </c>
      <c r="N897" s="49" t="s">
        <v>131</v>
      </c>
      <c r="O897" s="49" t="s">
        <v>132</v>
      </c>
      <c r="P897" s="49" t="s">
        <v>1157</v>
      </c>
    </row>
    <row r="898" spans="13:16" ht="25.5" x14ac:dyDescent="0.25">
      <c r="M898" s="64" t="s">
        <v>915</v>
      </c>
      <c r="N898" s="49" t="s">
        <v>124</v>
      </c>
      <c r="O898" s="49" t="s">
        <v>125</v>
      </c>
      <c r="P898" s="49" t="s">
        <v>1157</v>
      </c>
    </row>
    <row r="899" spans="13:16" x14ac:dyDescent="0.25">
      <c r="M899" s="64" t="s">
        <v>916</v>
      </c>
      <c r="N899" s="49" t="s">
        <v>87</v>
      </c>
      <c r="O899" s="49" t="s">
        <v>93</v>
      </c>
      <c r="P899" s="49" t="s">
        <v>1439</v>
      </c>
    </row>
    <row r="900" spans="13:16" x14ac:dyDescent="0.25">
      <c r="M900" s="64" t="s">
        <v>917</v>
      </c>
      <c r="N900" s="49" t="s">
        <v>197</v>
      </c>
      <c r="O900" s="49" t="s">
        <v>198</v>
      </c>
      <c r="P900" s="49" t="s">
        <v>1157</v>
      </c>
    </row>
    <row r="901" spans="13:16" x14ac:dyDescent="0.25">
      <c r="M901" s="64" t="s">
        <v>918</v>
      </c>
      <c r="N901" s="49" t="s">
        <v>87</v>
      </c>
      <c r="O901" s="49" t="s">
        <v>88</v>
      </c>
      <c r="P901" s="49" t="s">
        <v>1157</v>
      </c>
    </row>
    <row r="902" spans="13:16" x14ac:dyDescent="0.25">
      <c r="M902" s="64" t="s">
        <v>919</v>
      </c>
      <c r="N902" s="49" t="s">
        <v>87</v>
      </c>
      <c r="O902" s="49" t="s">
        <v>88</v>
      </c>
      <c r="P902" s="49" t="s">
        <v>1157</v>
      </c>
    </row>
    <row r="903" spans="13:16" x14ac:dyDescent="0.25">
      <c r="M903" s="64" t="s">
        <v>920</v>
      </c>
      <c r="N903" s="49" t="s">
        <v>140</v>
      </c>
      <c r="O903" s="49" t="s">
        <v>141</v>
      </c>
      <c r="P903" s="49" t="s">
        <v>1157</v>
      </c>
    </row>
    <row r="904" spans="13:16" ht="25.5" x14ac:dyDescent="0.25">
      <c r="M904" s="64" t="s">
        <v>921</v>
      </c>
      <c r="N904" s="49" t="s">
        <v>136</v>
      </c>
      <c r="O904" s="49" t="s">
        <v>137</v>
      </c>
      <c r="P904" s="49" t="s">
        <v>1157</v>
      </c>
    </row>
    <row r="905" spans="13:16" x14ac:dyDescent="0.25">
      <c r="M905" s="64" t="s">
        <v>922</v>
      </c>
      <c r="N905" s="49" t="s">
        <v>87</v>
      </c>
      <c r="O905" s="49" t="s">
        <v>88</v>
      </c>
      <c r="P905" s="49" t="s">
        <v>1157</v>
      </c>
    </row>
    <row r="906" spans="13:16" ht="25.5" x14ac:dyDescent="0.25">
      <c r="M906" s="64" t="s">
        <v>923</v>
      </c>
      <c r="N906" s="49" t="s">
        <v>114</v>
      </c>
      <c r="O906" s="49" t="s">
        <v>115</v>
      </c>
      <c r="P906" s="49" t="s">
        <v>1157</v>
      </c>
    </row>
    <row r="907" spans="13:16" ht="38.25" x14ac:dyDescent="0.25">
      <c r="M907" s="64" t="s">
        <v>924</v>
      </c>
      <c r="N907" s="49" t="s">
        <v>126</v>
      </c>
      <c r="O907" s="49" t="s">
        <v>127</v>
      </c>
      <c r="P907" s="49" t="s">
        <v>1445</v>
      </c>
    </row>
    <row r="908" spans="13:16" x14ac:dyDescent="0.25">
      <c r="M908" s="64" t="s">
        <v>925</v>
      </c>
      <c r="N908" s="49" t="s">
        <v>136</v>
      </c>
      <c r="O908" s="49" t="s">
        <v>137</v>
      </c>
      <c r="P908" s="49" t="s">
        <v>1157</v>
      </c>
    </row>
    <row r="909" spans="13:16" x14ac:dyDescent="0.25">
      <c r="M909" s="64" t="s">
        <v>926</v>
      </c>
      <c r="N909" s="49" t="s">
        <v>124</v>
      </c>
      <c r="O909" s="49" t="s">
        <v>125</v>
      </c>
      <c r="P909" s="49" t="s">
        <v>1157</v>
      </c>
    </row>
    <row r="910" spans="13:16" x14ac:dyDescent="0.25">
      <c r="M910" s="64" t="s">
        <v>927</v>
      </c>
      <c r="N910" s="49" t="s">
        <v>136</v>
      </c>
      <c r="O910" s="49" t="s">
        <v>137</v>
      </c>
      <c r="P910" s="49" t="s">
        <v>1157</v>
      </c>
    </row>
    <row r="911" spans="13:16" x14ac:dyDescent="0.25">
      <c r="M911" s="64" t="s">
        <v>1590</v>
      </c>
      <c r="N911" s="49" t="s">
        <v>87</v>
      </c>
      <c r="O911" s="49" t="s">
        <v>153</v>
      </c>
      <c r="P911" s="49" t="s">
        <v>1157</v>
      </c>
    </row>
    <row r="912" spans="13:16" ht="25.5" x14ac:dyDescent="0.25">
      <c r="M912" s="64" t="s">
        <v>1591</v>
      </c>
      <c r="N912" s="49" t="s">
        <v>124</v>
      </c>
      <c r="O912" s="49" t="s">
        <v>125</v>
      </c>
      <c r="P912" s="49" t="s">
        <v>1441</v>
      </c>
    </row>
    <row r="913" spans="13:16" x14ac:dyDescent="0.25">
      <c r="M913" s="64" t="s">
        <v>1589</v>
      </c>
      <c r="N913" s="49" t="s">
        <v>114</v>
      </c>
      <c r="O913" s="49" t="s">
        <v>115</v>
      </c>
      <c r="P913" s="49" t="s">
        <v>1157</v>
      </c>
    </row>
    <row r="914" spans="13:16" ht="25.5" x14ac:dyDescent="0.25">
      <c r="M914" s="64" t="s">
        <v>928</v>
      </c>
      <c r="N914" s="49" t="s">
        <v>136</v>
      </c>
      <c r="O914" s="49" t="s">
        <v>137</v>
      </c>
      <c r="P914" s="49" t="s">
        <v>1157</v>
      </c>
    </row>
    <row r="915" spans="13:16" x14ac:dyDescent="0.25">
      <c r="M915" s="64" t="s">
        <v>929</v>
      </c>
      <c r="N915" s="49" t="s">
        <v>104</v>
      </c>
      <c r="O915" s="49" t="s">
        <v>188</v>
      </c>
      <c r="P915" s="49" t="s">
        <v>1157</v>
      </c>
    </row>
    <row r="916" spans="13:16" ht="25.5" x14ac:dyDescent="0.25">
      <c r="M916" s="64" t="s">
        <v>930</v>
      </c>
      <c r="N916" s="49" t="s">
        <v>114</v>
      </c>
      <c r="O916" s="49" t="s">
        <v>115</v>
      </c>
      <c r="P916" s="49" t="s">
        <v>1157</v>
      </c>
    </row>
    <row r="917" spans="13:16" x14ac:dyDescent="0.25">
      <c r="M917" s="64" t="s">
        <v>931</v>
      </c>
      <c r="N917" s="49" t="s">
        <v>146</v>
      </c>
      <c r="O917" s="49" t="s">
        <v>147</v>
      </c>
      <c r="P917" s="49" t="s">
        <v>1157</v>
      </c>
    </row>
    <row r="918" spans="13:16" x14ac:dyDescent="0.25">
      <c r="M918" s="64" t="s">
        <v>932</v>
      </c>
      <c r="N918" s="49" t="s">
        <v>203</v>
      </c>
      <c r="O918" s="49" t="s">
        <v>204</v>
      </c>
      <c r="P918" s="49" t="s">
        <v>1157</v>
      </c>
    </row>
    <row r="919" spans="13:16" x14ac:dyDescent="0.25">
      <c r="M919" s="64" t="s">
        <v>1593</v>
      </c>
      <c r="N919" s="49" t="s">
        <v>143</v>
      </c>
      <c r="O919" s="49" t="s">
        <v>144</v>
      </c>
      <c r="P919" s="49" t="s">
        <v>1157</v>
      </c>
    </row>
    <row r="920" spans="13:16" x14ac:dyDescent="0.25">
      <c r="M920" s="64" t="s">
        <v>1592</v>
      </c>
      <c r="N920" s="49" t="s">
        <v>101</v>
      </c>
      <c r="O920" s="49" t="s">
        <v>102</v>
      </c>
      <c r="P920" s="49" t="s">
        <v>1157</v>
      </c>
    </row>
    <row r="921" spans="13:16" ht="25.5" x14ac:dyDescent="0.25">
      <c r="M921" s="64" t="s">
        <v>933</v>
      </c>
      <c r="N921" s="49" t="s">
        <v>136</v>
      </c>
      <c r="O921" s="49" t="s">
        <v>137</v>
      </c>
      <c r="P921" s="49" t="s">
        <v>1433</v>
      </c>
    </row>
    <row r="922" spans="13:16" ht="25.5" x14ac:dyDescent="0.25">
      <c r="M922" s="64" t="s">
        <v>934</v>
      </c>
      <c r="N922" s="49" t="s">
        <v>136</v>
      </c>
      <c r="O922" s="49" t="s">
        <v>935</v>
      </c>
      <c r="P922" s="49" t="s">
        <v>1433</v>
      </c>
    </row>
    <row r="923" spans="13:16" x14ac:dyDescent="0.25">
      <c r="M923" s="64" t="s">
        <v>1594</v>
      </c>
      <c r="N923" s="49" t="s">
        <v>104</v>
      </c>
      <c r="O923" s="49" t="s">
        <v>188</v>
      </c>
      <c r="P923" s="49" t="s">
        <v>1157</v>
      </c>
    </row>
    <row r="924" spans="13:16" x14ac:dyDescent="0.25">
      <c r="M924" s="64" t="s">
        <v>1595</v>
      </c>
      <c r="N924" s="49" t="s">
        <v>140</v>
      </c>
      <c r="O924" s="49" t="s">
        <v>141</v>
      </c>
      <c r="P924" s="49" t="s">
        <v>1157</v>
      </c>
    </row>
    <row r="925" spans="13:16" x14ac:dyDescent="0.25">
      <c r="M925" s="64" t="s">
        <v>936</v>
      </c>
      <c r="N925" s="49" t="s">
        <v>170</v>
      </c>
      <c r="O925" s="49" t="s">
        <v>171</v>
      </c>
      <c r="P925" s="49" t="s">
        <v>1157</v>
      </c>
    </row>
    <row r="926" spans="13:16" x14ac:dyDescent="0.25">
      <c r="M926" s="64" t="s">
        <v>937</v>
      </c>
      <c r="N926" s="49" t="s">
        <v>87</v>
      </c>
      <c r="O926" s="49" t="s">
        <v>153</v>
      </c>
      <c r="P926" s="49" t="s">
        <v>1157</v>
      </c>
    </row>
    <row r="927" spans="13:16" ht="25.5" x14ac:dyDescent="0.25">
      <c r="M927" s="64" t="s">
        <v>938</v>
      </c>
      <c r="N927" s="49" t="s">
        <v>143</v>
      </c>
      <c r="O927" s="49" t="s">
        <v>174</v>
      </c>
      <c r="P927" s="49" t="s">
        <v>1157</v>
      </c>
    </row>
    <row r="928" spans="13:16" x14ac:dyDescent="0.25">
      <c r="M928" s="64" t="s">
        <v>939</v>
      </c>
      <c r="N928" s="49" t="s">
        <v>104</v>
      </c>
      <c r="O928" s="49" t="s">
        <v>105</v>
      </c>
      <c r="P928" s="49" t="s">
        <v>1436</v>
      </c>
    </row>
    <row r="929" spans="13:16" x14ac:dyDescent="0.25">
      <c r="M929" s="64" t="s">
        <v>940</v>
      </c>
      <c r="N929" s="49" t="s">
        <v>384</v>
      </c>
      <c r="O929" s="49" t="s">
        <v>121</v>
      </c>
      <c r="P929" s="49" t="s">
        <v>1157</v>
      </c>
    </row>
    <row r="930" spans="13:16" x14ac:dyDescent="0.25">
      <c r="M930" s="64" t="s">
        <v>941</v>
      </c>
      <c r="N930" s="49" t="s">
        <v>143</v>
      </c>
      <c r="O930" s="49" t="s">
        <v>174</v>
      </c>
      <c r="P930" s="49" t="s">
        <v>1157</v>
      </c>
    </row>
    <row r="931" spans="13:16" x14ac:dyDescent="0.25">
      <c r="M931" s="64" t="s">
        <v>942</v>
      </c>
      <c r="N931" s="49" t="s">
        <v>124</v>
      </c>
      <c r="O931" s="49" t="s">
        <v>125</v>
      </c>
      <c r="P931" s="49" t="s">
        <v>1157</v>
      </c>
    </row>
    <row r="932" spans="13:16" x14ac:dyDescent="0.25">
      <c r="M932" s="64" t="s">
        <v>943</v>
      </c>
      <c r="N932" s="49" t="s">
        <v>87</v>
      </c>
      <c r="O932" s="49" t="s">
        <v>153</v>
      </c>
      <c r="P932" s="49" t="s">
        <v>1157</v>
      </c>
    </row>
    <row r="933" spans="13:16" x14ac:dyDescent="0.25">
      <c r="M933" s="64" t="s">
        <v>944</v>
      </c>
      <c r="N933" s="49" t="s">
        <v>143</v>
      </c>
      <c r="O933" s="49" t="s">
        <v>174</v>
      </c>
      <c r="P933" s="49" t="s">
        <v>1157</v>
      </c>
    </row>
    <row r="934" spans="13:16" ht="25.5" x14ac:dyDescent="0.25">
      <c r="M934" s="64" t="s">
        <v>945</v>
      </c>
      <c r="N934" s="49" t="s">
        <v>140</v>
      </c>
      <c r="O934" s="49" t="s">
        <v>141</v>
      </c>
      <c r="P934" s="49" t="s">
        <v>1442</v>
      </c>
    </row>
    <row r="935" spans="13:16" x14ac:dyDescent="0.25">
      <c r="M935" s="64" t="s">
        <v>1597</v>
      </c>
      <c r="N935" s="49" t="s">
        <v>90</v>
      </c>
      <c r="O935" s="49" t="s">
        <v>91</v>
      </c>
      <c r="P935" s="49" t="s">
        <v>1157</v>
      </c>
    </row>
    <row r="936" spans="13:16" x14ac:dyDescent="0.25">
      <c r="M936" s="64" t="s">
        <v>1596</v>
      </c>
      <c r="N936" s="49" t="s">
        <v>352</v>
      </c>
      <c r="O936" s="49" t="s">
        <v>127</v>
      </c>
      <c r="P936" s="49" t="s">
        <v>1157</v>
      </c>
    </row>
    <row r="937" spans="13:16" x14ac:dyDescent="0.25">
      <c r="M937" s="64" t="s">
        <v>946</v>
      </c>
      <c r="N937" s="49" t="s">
        <v>248</v>
      </c>
      <c r="O937" s="49" t="s">
        <v>249</v>
      </c>
      <c r="P937" s="49" t="s">
        <v>1157</v>
      </c>
    </row>
    <row r="938" spans="13:16" x14ac:dyDescent="0.25">
      <c r="M938" s="64" t="s">
        <v>947</v>
      </c>
      <c r="N938" s="49" t="s">
        <v>87</v>
      </c>
      <c r="O938" s="49" t="s">
        <v>88</v>
      </c>
      <c r="P938" s="49" t="s">
        <v>1157</v>
      </c>
    </row>
    <row r="939" spans="13:16" x14ac:dyDescent="0.25">
      <c r="M939" s="64" t="s">
        <v>948</v>
      </c>
      <c r="N939" s="49" t="s">
        <v>203</v>
      </c>
      <c r="O939" s="49" t="s">
        <v>204</v>
      </c>
      <c r="P939" s="49" t="s">
        <v>1157</v>
      </c>
    </row>
    <row r="940" spans="13:16" x14ac:dyDescent="0.25">
      <c r="M940" s="64" t="s">
        <v>949</v>
      </c>
      <c r="N940" s="49" t="s">
        <v>170</v>
      </c>
      <c r="O940" s="49" t="s">
        <v>171</v>
      </c>
      <c r="P940" s="49" t="s">
        <v>1157</v>
      </c>
    </row>
    <row r="941" spans="13:16" x14ac:dyDescent="0.25">
      <c r="M941" s="64" t="s">
        <v>950</v>
      </c>
      <c r="N941" s="49" t="s">
        <v>124</v>
      </c>
      <c r="O941" s="49" t="s">
        <v>125</v>
      </c>
      <c r="P941" s="49" t="s">
        <v>1157</v>
      </c>
    </row>
    <row r="942" spans="13:16" x14ac:dyDescent="0.25">
      <c r="M942" s="64" t="s">
        <v>951</v>
      </c>
      <c r="N942" s="49" t="s">
        <v>178</v>
      </c>
      <c r="O942" s="49" t="s">
        <v>121</v>
      </c>
      <c r="P942" s="49" t="s">
        <v>178</v>
      </c>
    </row>
    <row r="943" spans="13:16" x14ac:dyDescent="0.25">
      <c r="M943" s="64" t="s">
        <v>952</v>
      </c>
      <c r="N943" s="49" t="s">
        <v>90</v>
      </c>
      <c r="O943" s="49" t="s">
        <v>91</v>
      </c>
      <c r="P943" s="49" t="s">
        <v>1434</v>
      </c>
    </row>
    <row r="944" spans="13:16" x14ac:dyDescent="0.25">
      <c r="M944" s="64" t="s">
        <v>953</v>
      </c>
      <c r="N944" s="49" t="s">
        <v>108</v>
      </c>
      <c r="O944" s="49" t="s">
        <v>109</v>
      </c>
      <c r="P944" s="49" t="s">
        <v>1157</v>
      </c>
    </row>
    <row r="945" spans="13:16" x14ac:dyDescent="0.25">
      <c r="M945" s="64" t="s">
        <v>954</v>
      </c>
      <c r="N945" s="49" t="s">
        <v>143</v>
      </c>
      <c r="O945" s="49" t="s">
        <v>174</v>
      </c>
      <c r="P945" s="49" t="s">
        <v>1157</v>
      </c>
    </row>
    <row r="946" spans="13:16" x14ac:dyDescent="0.25">
      <c r="M946" s="64" t="s">
        <v>955</v>
      </c>
      <c r="N946" s="49" t="s">
        <v>143</v>
      </c>
      <c r="O946" s="49" t="s">
        <v>174</v>
      </c>
      <c r="P946" s="49" t="s">
        <v>1157</v>
      </c>
    </row>
    <row r="947" spans="13:16" ht="25.5" x14ac:dyDescent="0.25">
      <c r="M947" s="64" t="s">
        <v>956</v>
      </c>
      <c r="N947" s="49" t="s">
        <v>87</v>
      </c>
      <c r="O947" s="49" t="s">
        <v>153</v>
      </c>
      <c r="P947" s="49" t="s">
        <v>1437</v>
      </c>
    </row>
    <row r="948" spans="13:16" x14ac:dyDescent="0.25">
      <c r="M948" s="64" t="s">
        <v>957</v>
      </c>
      <c r="N948" s="49" t="s">
        <v>108</v>
      </c>
      <c r="O948" s="49" t="s">
        <v>109</v>
      </c>
      <c r="P948" s="49" t="s">
        <v>1157</v>
      </c>
    </row>
    <row r="949" spans="13:16" x14ac:dyDescent="0.25">
      <c r="M949" s="64" t="s">
        <v>958</v>
      </c>
      <c r="N949" s="49" t="s">
        <v>131</v>
      </c>
      <c r="O949" s="49" t="s">
        <v>132</v>
      </c>
      <c r="P949" s="49" t="s">
        <v>1157</v>
      </c>
    </row>
    <row r="950" spans="13:16" x14ac:dyDescent="0.25">
      <c r="M950" s="64" t="s">
        <v>959</v>
      </c>
      <c r="N950" s="49" t="s">
        <v>143</v>
      </c>
      <c r="O950" s="49" t="s">
        <v>174</v>
      </c>
      <c r="P950" s="49" t="s">
        <v>1157</v>
      </c>
    </row>
    <row r="951" spans="13:16" x14ac:dyDescent="0.25">
      <c r="M951" s="64" t="s">
        <v>960</v>
      </c>
      <c r="N951" s="49" t="s">
        <v>108</v>
      </c>
      <c r="O951" s="49" t="s">
        <v>109</v>
      </c>
      <c r="P951" s="49" t="s">
        <v>1157</v>
      </c>
    </row>
    <row r="952" spans="13:16" x14ac:dyDescent="0.25">
      <c r="M952" s="64" t="s">
        <v>961</v>
      </c>
      <c r="N952" s="49" t="s">
        <v>352</v>
      </c>
      <c r="O952" s="49" t="s">
        <v>127</v>
      </c>
      <c r="P952" s="49" t="s">
        <v>1157</v>
      </c>
    </row>
    <row r="953" spans="13:16" x14ac:dyDescent="0.25">
      <c r="M953" s="64" t="s">
        <v>962</v>
      </c>
      <c r="N953" s="49" t="s">
        <v>90</v>
      </c>
      <c r="O953" s="49" t="s">
        <v>91</v>
      </c>
      <c r="P953" s="49" t="s">
        <v>1157</v>
      </c>
    </row>
    <row r="954" spans="13:16" x14ac:dyDescent="0.25">
      <c r="M954" s="64" t="s">
        <v>963</v>
      </c>
      <c r="N954" s="49" t="s">
        <v>108</v>
      </c>
      <c r="O954" s="49" t="s">
        <v>109</v>
      </c>
      <c r="P954" s="49" t="s">
        <v>1157</v>
      </c>
    </row>
    <row r="955" spans="13:16" x14ac:dyDescent="0.25">
      <c r="M955" s="64" t="s">
        <v>964</v>
      </c>
      <c r="N955" s="49" t="s">
        <v>140</v>
      </c>
      <c r="O955" s="49" t="s">
        <v>141</v>
      </c>
      <c r="P955" s="49" t="s">
        <v>1157</v>
      </c>
    </row>
    <row r="956" spans="13:16" x14ac:dyDescent="0.25">
      <c r="M956" s="64" t="s">
        <v>965</v>
      </c>
      <c r="N956" s="49" t="s">
        <v>114</v>
      </c>
      <c r="O956" s="49" t="s">
        <v>115</v>
      </c>
      <c r="P956" s="49" t="s">
        <v>1157</v>
      </c>
    </row>
    <row r="957" spans="13:16" x14ac:dyDescent="0.25">
      <c r="M957" s="64" t="s">
        <v>966</v>
      </c>
      <c r="N957" s="49" t="s">
        <v>108</v>
      </c>
      <c r="O957" s="49" t="s">
        <v>109</v>
      </c>
      <c r="P957" s="49" t="s">
        <v>1157</v>
      </c>
    </row>
    <row r="958" spans="13:16" x14ac:dyDescent="0.25">
      <c r="M958" s="64" t="s">
        <v>967</v>
      </c>
      <c r="N958" s="49" t="s">
        <v>104</v>
      </c>
      <c r="O958" s="49" t="s">
        <v>105</v>
      </c>
      <c r="P958" s="49" t="s">
        <v>1436</v>
      </c>
    </row>
    <row r="959" spans="13:16" x14ac:dyDescent="0.25">
      <c r="M959" s="64" t="s">
        <v>968</v>
      </c>
      <c r="N959" s="49" t="s">
        <v>248</v>
      </c>
      <c r="O959" s="49" t="s">
        <v>249</v>
      </c>
      <c r="P959" s="49" t="s">
        <v>1157</v>
      </c>
    </row>
    <row r="960" spans="13:16" x14ac:dyDescent="0.25">
      <c r="M960" s="64" t="s">
        <v>969</v>
      </c>
      <c r="N960" s="49" t="s">
        <v>98</v>
      </c>
      <c r="O960" s="49" t="s">
        <v>99</v>
      </c>
      <c r="P960" s="49" t="s">
        <v>98</v>
      </c>
    </row>
    <row r="961" spans="13:16" x14ac:dyDescent="0.25">
      <c r="M961" s="64" t="s">
        <v>970</v>
      </c>
      <c r="N961" s="49" t="s">
        <v>136</v>
      </c>
      <c r="O961" s="49" t="s">
        <v>137</v>
      </c>
      <c r="P961" s="49" t="s">
        <v>1157</v>
      </c>
    </row>
    <row r="962" spans="13:16" x14ac:dyDescent="0.25">
      <c r="M962" s="64" t="s">
        <v>971</v>
      </c>
      <c r="N962" s="49" t="s">
        <v>108</v>
      </c>
      <c r="O962" s="49" t="s">
        <v>109</v>
      </c>
      <c r="P962" s="49" t="s">
        <v>1157</v>
      </c>
    </row>
    <row r="963" spans="13:16" x14ac:dyDescent="0.25">
      <c r="M963" s="64" t="s">
        <v>972</v>
      </c>
      <c r="N963" s="49" t="s">
        <v>143</v>
      </c>
      <c r="O963" s="49" t="s">
        <v>174</v>
      </c>
      <c r="P963" s="49" t="s">
        <v>1157</v>
      </c>
    </row>
    <row r="964" spans="13:16" x14ac:dyDescent="0.25">
      <c r="M964" s="64" t="s">
        <v>973</v>
      </c>
      <c r="N964" s="49" t="s">
        <v>143</v>
      </c>
      <c r="O964" s="49" t="s">
        <v>174</v>
      </c>
      <c r="P964" s="49" t="s">
        <v>1157</v>
      </c>
    </row>
    <row r="965" spans="13:16" x14ac:dyDescent="0.25">
      <c r="M965" s="64" t="s">
        <v>974</v>
      </c>
      <c r="N965" s="49" t="s">
        <v>114</v>
      </c>
      <c r="O965" s="49" t="s">
        <v>115</v>
      </c>
      <c r="P965" s="49" t="s">
        <v>1157</v>
      </c>
    </row>
    <row r="966" spans="13:16" x14ac:dyDescent="0.25">
      <c r="M966" s="64" t="s">
        <v>975</v>
      </c>
      <c r="N966" s="49" t="s">
        <v>143</v>
      </c>
      <c r="O966" s="49" t="s">
        <v>174</v>
      </c>
      <c r="P966" s="49" t="s">
        <v>1157</v>
      </c>
    </row>
    <row r="967" spans="13:16" x14ac:dyDescent="0.25">
      <c r="M967" s="64" t="s">
        <v>976</v>
      </c>
      <c r="N967" s="49" t="s">
        <v>143</v>
      </c>
      <c r="O967" s="49" t="s">
        <v>174</v>
      </c>
      <c r="P967" s="49" t="s">
        <v>1157</v>
      </c>
    </row>
    <row r="968" spans="13:16" ht="38.25" x14ac:dyDescent="0.25">
      <c r="M968" s="64" t="s">
        <v>977</v>
      </c>
      <c r="N968" s="49" t="s">
        <v>126</v>
      </c>
      <c r="O968" s="49" t="s">
        <v>127</v>
      </c>
      <c r="P968" s="49" t="s">
        <v>1445</v>
      </c>
    </row>
    <row r="969" spans="13:16" x14ac:dyDescent="0.25">
      <c r="M969" s="64" t="s">
        <v>978</v>
      </c>
      <c r="N969" s="49" t="s">
        <v>203</v>
      </c>
      <c r="O969" s="49" t="s">
        <v>204</v>
      </c>
      <c r="P969" s="49" t="s">
        <v>1157</v>
      </c>
    </row>
    <row r="970" spans="13:16" ht="38.25" x14ac:dyDescent="0.25">
      <c r="M970" s="64" t="s">
        <v>979</v>
      </c>
      <c r="N970" s="49" t="s">
        <v>126</v>
      </c>
      <c r="O970" s="49" t="s">
        <v>127</v>
      </c>
      <c r="P970" s="49" t="s">
        <v>1445</v>
      </c>
    </row>
    <row r="971" spans="13:16" x14ac:dyDescent="0.25">
      <c r="M971" s="64" t="s">
        <v>980</v>
      </c>
      <c r="N971" s="49" t="s">
        <v>143</v>
      </c>
      <c r="O971" s="49" t="s">
        <v>144</v>
      </c>
      <c r="P971" s="49" t="s">
        <v>1157</v>
      </c>
    </row>
    <row r="972" spans="13:16" x14ac:dyDescent="0.25">
      <c r="M972" s="64" t="s">
        <v>981</v>
      </c>
      <c r="N972" s="49" t="s">
        <v>87</v>
      </c>
      <c r="O972" s="49" t="s">
        <v>88</v>
      </c>
      <c r="P972" s="49" t="s">
        <v>1157</v>
      </c>
    </row>
    <row r="973" spans="13:16" x14ac:dyDescent="0.25">
      <c r="M973" s="64" t="s">
        <v>982</v>
      </c>
      <c r="N973" s="49" t="s">
        <v>87</v>
      </c>
      <c r="O973" s="49" t="s">
        <v>153</v>
      </c>
      <c r="P973" s="49" t="s">
        <v>1157</v>
      </c>
    </row>
    <row r="974" spans="13:16" x14ac:dyDescent="0.25">
      <c r="M974" s="64" t="s">
        <v>983</v>
      </c>
      <c r="N974" s="49" t="s">
        <v>104</v>
      </c>
      <c r="O974" s="49" t="s">
        <v>188</v>
      </c>
      <c r="P974" s="49" t="s">
        <v>1157</v>
      </c>
    </row>
    <row r="975" spans="13:16" x14ac:dyDescent="0.25">
      <c r="M975" s="64" t="s">
        <v>984</v>
      </c>
      <c r="N975" s="49" t="s">
        <v>108</v>
      </c>
      <c r="O975" s="49" t="s">
        <v>109</v>
      </c>
      <c r="P975" s="49" t="s">
        <v>1157</v>
      </c>
    </row>
    <row r="976" spans="13:16" x14ac:dyDescent="0.25">
      <c r="M976" s="64" t="s">
        <v>985</v>
      </c>
      <c r="N976" s="49" t="s">
        <v>143</v>
      </c>
      <c r="O976" s="49" t="s">
        <v>174</v>
      </c>
      <c r="P976" s="49" t="s">
        <v>1157</v>
      </c>
    </row>
    <row r="977" spans="13:16" x14ac:dyDescent="0.25">
      <c r="M977" s="64" t="s">
        <v>986</v>
      </c>
      <c r="N977" s="49" t="s">
        <v>143</v>
      </c>
      <c r="O977" s="49" t="s">
        <v>174</v>
      </c>
      <c r="P977" s="49" t="s">
        <v>1157</v>
      </c>
    </row>
    <row r="978" spans="13:16" x14ac:dyDescent="0.25">
      <c r="M978" s="64" t="s">
        <v>987</v>
      </c>
      <c r="N978" s="49" t="s">
        <v>143</v>
      </c>
      <c r="O978" s="49" t="s">
        <v>174</v>
      </c>
      <c r="P978" s="49" t="s">
        <v>1157</v>
      </c>
    </row>
    <row r="979" spans="13:16" x14ac:dyDescent="0.25">
      <c r="M979" s="64" t="s">
        <v>988</v>
      </c>
      <c r="N979" s="49" t="s">
        <v>140</v>
      </c>
      <c r="O979" s="49" t="s">
        <v>141</v>
      </c>
      <c r="P979" s="49" t="s">
        <v>1157</v>
      </c>
    </row>
    <row r="980" spans="13:16" x14ac:dyDescent="0.25">
      <c r="M980" s="64" t="s">
        <v>989</v>
      </c>
      <c r="N980" s="49" t="s">
        <v>114</v>
      </c>
      <c r="O980" s="49" t="s">
        <v>115</v>
      </c>
      <c r="P980" s="49" t="s">
        <v>1157</v>
      </c>
    </row>
    <row r="981" spans="13:16" x14ac:dyDescent="0.25">
      <c r="M981" s="64" t="s">
        <v>990</v>
      </c>
      <c r="N981" s="49" t="s">
        <v>203</v>
      </c>
      <c r="O981" s="49" t="s">
        <v>204</v>
      </c>
      <c r="P981" s="49" t="s">
        <v>1157</v>
      </c>
    </row>
    <row r="982" spans="13:16" ht="25.5" x14ac:dyDescent="0.25">
      <c r="M982" s="64" t="s">
        <v>1599</v>
      </c>
      <c r="N982" s="49" t="s">
        <v>140</v>
      </c>
      <c r="O982" s="49" t="s">
        <v>141</v>
      </c>
      <c r="P982" s="49" t="s">
        <v>1442</v>
      </c>
    </row>
    <row r="983" spans="13:16" x14ac:dyDescent="0.25">
      <c r="M983" s="64" t="s">
        <v>1598</v>
      </c>
      <c r="N983" s="49" t="s">
        <v>146</v>
      </c>
      <c r="O983" s="49" t="s">
        <v>147</v>
      </c>
      <c r="P983" s="49" t="s">
        <v>1157</v>
      </c>
    </row>
    <row r="984" spans="13:16" x14ac:dyDescent="0.25">
      <c r="M984" s="64" t="s">
        <v>991</v>
      </c>
      <c r="N984" s="49" t="s">
        <v>101</v>
      </c>
      <c r="O984" s="49" t="s">
        <v>102</v>
      </c>
      <c r="P984" s="49" t="s">
        <v>1157</v>
      </c>
    </row>
    <row r="985" spans="13:16" x14ac:dyDescent="0.25">
      <c r="M985" s="64" t="s">
        <v>992</v>
      </c>
      <c r="N985" s="49" t="s">
        <v>108</v>
      </c>
      <c r="O985" s="49" t="s">
        <v>109</v>
      </c>
      <c r="P985" s="49" t="s">
        <v>1157</v>
      </c>
    </row>
    <row r="986" spans="13:16" x14ac:dyDescent="0.25">
      <c r="M986" s="64" t="s">
        <v>1602</v>
      </c>
      <c r="N986" s="49" t="s">
        <v>140</v>
      </c>
      <c r="O986" s="49" t="s">
        <v>141</v>
      </c>
      <c r="P986" s="49" t="s">
        <v>1157</v>
      </c>
    </row>
    <row r="987" spans="13:16" x14ac:dyDescent="0.25">
      <c r="M987" s="64" t="s">
        <v>1600</v>
      </c>
      <c r="N987" s="49" t="s">
        <v>114</v>
      </c>
      <c r="O987" s="49" t="s">
        <v>115</v>
      </c>
      <c r="P987" s="49" t="s">
        <v>1157</v>
      </c>
    </row>
    <row r="988" spans="13:16" x14ac:dyDescent="0.25">
      <c r="M988" s="64" t="s">
        <v>1601</v>
      </c>
      <c r="N988" s="49" t="s">
        <v>248</v>
      </c>
      <c r="O988" s="49" t="s">
        <v>264</v>
      </c>
      <c r="P988" s="49" t="s">
        <v>1157</v>
      </c>
    </row>
    <row r="989" spans="13:16" x14ac:dyDescent="0.25">
      <c r="M989" s="64" t="s">
        <v>993</v>
      </c>
      <c r="N989" s="49" t="s">
        <v>108</v>
      </c>
      <c r="O989" s="49" t="s">
        <v>109</v>
      </c>
      <c r="P989" s="49" t="s">
        <v>1157</v>
      </c>
    </row>
    <row r="990" spans="13:16" x14ac:dyDescent="0.25">
      <c r="M990" s="64" t="s">
        <v>994</v>
      </c>
      <c r="N990" s="49" t="s">
        <v>108</v>
      </c>
      <c r="O990" s="49" t="s">
        <v>109</v>
      </c>
      <c r="P990" s="49" t="s">
        <v>1157</v>
      </c>
    </row>
    <row r="991" spans="13:16" x14ac:dyDescent="0.25">
      <c r="M991" s="64" t="s">
        <v>995</v>
      </c>
      <c r="N991" s="49" t="s">
        <v>117</v>
      </c>
      <c r="O991" s="49" t="s">
        <v>118</v>
      </c>
      <c r="P991" s="49" t="s">
        <v>1157</v>
      </c>
    </row>
    <row r="992" spans="13:16" x14ac:dyDescent="0.25">
      <c r="M992" s="64" t="s">
        <v>996</v>
      </c>
      <c r="N992" s="49" t="s">
        <v>114</v>
      </c>
      <c r="O992" s="49" t="s">
        <v>242</v>
      </c>
      <c r="P992" s="49" t="s">
        <v>1157</v>
      </c>
    </row>
    <row r="993" spans="13:16" x14ac:dyDescent="0.25">
      <c r="M993" s="64" t="s">
        <v>997</v>
      </c>
      <c r="N993" s="49" t="s">
        <v>108</v>
      </c>
      <c r="O993" s="49" t="s">
        <v>109</v>
      </c>
      <c r="P993" s="49" t="s">
        <v>1157</v>
      </c>
    </row>
    <row r="994" spans="13:16" x14ac:dyDescent="0.25">
      <c r="M994" s="64" t="s">
        <v>998</v>
      </c>
      <c r="N994" s="49" t="s">
        <v>143</v>
      </c>
      <c r="O994" s="49" t="s">
        <v>174</v>
      </c>
      <c r="P994" s="49" t="s">
        <v>1157</v>
      </c>
    </row>
    <row r="995" spans="13:16" x14ac:dyDescent="0.25">
      <c r="M995" s="64" t="s">
        <v>999</v>
      </c>
      <c r="N995" s="49" t="s">
        <v>143</v>
      </c>
      <c r="O995" s="49" t="s">
        <v>174</v>
      </c>
      <c r="P995" s="49" t="s">
        <v>1157</v>
      </c>
    </row>
    <row r="996" spans="13:16" x14ac:dyDescent="0.25">
      <c r="M996" s="64" t="s">
        <v>1000</v>
      </c>
      <c r="N996" s="49" t="s">
        <v>108</v>
      </c>
      <c r="O996" s="49" t="s">
        <v>109</v>
      </c>
      <c r="P996" s="49" t="s">
        <v>1157</v>
      </c>
    </row>
    <row r="997" spans="13:16" x14ac:dyDescent="0.25">
      <c r="M997" s="64" t="s">
        <v>1001</v>
      </c>
      <c r="N997" s="49" t="s">
        <v>143</v>
      </c>
      <c r="O997" s="49" t="s">
        <v>144</v>
      </c>
      <c r="P997" s="49" t="s">
        <v>1157</v>
      </c>
    </row>
    <row r="998" spans="13:16" x14ac:dyDescent="0.25">
      <c r="M998" s="64" t="s">
        <v>1002</v>
      </c>
      <c r="N998" s="49" t="s">
        <v>108</v>
      </c>
      <c r="O998" s="49" t="s">
        <v>109</v>
      </c>
      <c r="P998" s="49" t="s">
        <v>1157</v>
      </c>
    </row>
    <row r="999" spans="13:16" x14ac:dyDescent="0.25">
      <c r="M999" s="64" t="s">
        <v>1003</v>
      </c>
      <c r="N999" s="49" t="s">
        <v>98</v>
      </c>
      <c r="O999" s="49" t="s">
        <v>99</v>
      </c>
      <c r="P999" s="49" t="s">
        <v>1157</v>
      </c>
    </row>
    <row r="1000" spans="13:16" x14ac:dyDescent="0.25">
      <c r="M1000" s="64" t="s">
        <v>1004</v>
      </c>
      <c r="N1000" s="49" t="s">
        <v>104</v>
      </c>
      <c r="O1000" s="49" t="s">
        <v>105</v>
      </c>
      <c r="P1000" s="49" t="s">
        <v>1157</v>
      </c>
    </row>
    <row r="1001" spans="13:16" x14ac:dyDescent="0.25">
      <c r="M1001" s="64" t="s">
        <v>1005</v>
      </c>
      <c r="N1001" s="49" t="s">
        <v>111</v>
      </c>
      <c r="O1001" s="49" t="s">
        <v>112</v>
      </c>
      <c r="P1001" s="49" t="s">
        <v>1157</v>
      </c>
    </row>
    <row r="1002" spans="13:16" x14ac:dyDescent="0.25">
      <c r="M1002" s="64" t="s">
        <v>1006</v>
      </c>
      <c r="N1002" s="49" t="s">
        <v>120</v>
      </c>
      <c r="O1002" s="49" t="s">
        <v>121</v>
      </c>
      <c r="P1002" s="49" t="s">
        <v>1157</v>
      </c>
    </row>
    <row r="1003" spans="13:16" x14ac:dyDescent="0.25">
      <c r="M1003" s="64" t="s">
        <v>1007</v>
      </c>
      <c r="N1003" s="49" t="s">
        <v>178</v>
      </c>
      <c r="O1003" s="49" t="s">
        <v>121</v>
      </c>
      <c r="P1003" s="49" t="s">
        <v>178</v>
      </c>
    </row>
    <row r="1004" spans="13:16" x14ac:dyDescent="0.25">
      <c r="M1004" s="64" t="s">
        <v>1008</v>
      </c>
      <c r="N1004" s="49" t="s">
        <v>87</v>
      </c>
      <c r="O1004" s="49" t="s">
        <v>153</v>
      </c>
      <c r="P1004" s="49" t="s">
        <v>1157</v>
      </c>
    </row>
    <row r="1005" spans="13:16" x14ac:dyDescent="0.25">
      <c r="M1005" s="64" t="s">
        <v>1009</v>
      </c>
      <c r="N1005" s="49" t="s">
        <v>124</v>
      </c>
      <c r="O1005" s="49" t="s">
        <v>125</v>
      </c>
      <c r="P1005" s="49" t="s">
        <v>1157</v>
      </c>
    </row>
    <row r="1006" spans="13:16" x14ac:dyDescent="0.25">
      <c r="M1006" s="64" t="s">
        <v>1010</v>
      </c>
      <c r="N1006" s="49" t="s">
        <v>124</v>
      </c>
      <c r="O1006" s="49" t="s">
        <v>125</v>
      </c>
      <c r="P1006" s="49" t="s">
        <v>1157</v>
      </c>
    </row>
    <row r="1007" spans="13:16" x14ac:dyDescent="0.25">
      <c r="M1007" s="64" t="s">
        <v>1011</v>
      </c>
      <c r="N1007" s="49" t="s">
        <v>301</v>
      </c>
      <c r="O1007" s="49" t="s">
        <v>215</v>
      </c>
      <c r="P1007" s="49" t="s">
        <v>1157</v>
      </c>
    </row>
    <row r="1008" spans="13:16" x14ac:dyDescent="0.25">
      <c r="M1008" s="64" t="s">
        <v>1012</v>
      </c>
      <c r="N1008" s="49" t="s">
        <v>422</v>
      </c>
      <c r="O1008" s="49" t="s">
        <v>127</v>
      </c>
      <c r="P1008" s="49" t="s">
        <v>1157</v>
      </c>
    </row>
    <row r="1009" spans="13:16" ht="25.5" x14ac:dyDescent="0.25">
      <c r="M1009" s="64" t="s">
        <v>1013</v>
      </c>
      <c r="N1009" s="49" t="s">
        <v>87</v>
      </c>
      <c r="O1009" s="49" t="s">
        <v>153</v>
      </c>
      <c r="P1009" s="49" t="s">
        <v>1437</v>
      </c>
    </row>
    <row r="1010" spans="13:16" x14ac:dyDescent="0.25">
      <c r="M1010" s="64" t="s">
        <v>1014</v>
      </c>
      <c r="N1010" s="49" t="s">
        <v>101</v>
      </c>
      <c r="O1010" s="49" t="s">
        <v>102</v>
      </c>
      <c r="P1010" s="49" t="s">
        <v>1157</v>
      </c>
    </row>
    <row r="1011" spans="13:16" x14ac:dyDescent="0.25">
      <c r="M1011" s="64" t="s">
        <v>1015</v>
      </c>
      <c r="N1011" s="49" t="s">
        <v>87</v>
      </c>
      <c r="O1011" s="49" t="s">
        <v>153</v>
      </c>
      <c r="P1011" s="49" t="s">
        <v>1157</v>
      </c>
    </row>
    <row r="1012" spans="13:16" x14ac:dyDescent="0.25">
      <c r="M1012" s="64" t="s">
        <v>1016</v>
      </c>
      <c r="N1012" s="49" t="s">
        <v>143</v>
      </c>
      <c r="O1012" s="49" t="s">
        <v>174</v>
      </c>
      <c r="P1012" s="49" t="s">
        <v>1157</v>
      </c>
    </row>
    <row r="1013" spans="13:16" x14ac:dyDescent="0.25">
      <c r="M1013" s="64" t="s">
        <v>1017</v>
      </c>
      <c r="N1013" s="49" t="s">
        <v>120</v>
      </c>
      <c r="O1013" s="49" t="s">
        <v>121</v>
      </c>
      <c r="P1013" s="49" t="s">
        <v>1157</v>
      </c>
    </row>
    <row r="1014" spans="13:16" x14ac:dyDescent="0.25">
      <c r="M1014" s="64" t="s">
        <v>1018</v>
      </c>
      <c r="N1014" s="49" t="s">
        <v>108</v>
      </c>
      <c r="O1014" s="49" t="s">
        <v>109</v>
      </c>
      <c r="P1014" s="49" t="s">
        <v>1157</v>
      </c>
    </row>
    <row r="1015" spans="13:16" x14ac:dyDescent="0.25">
      <c r="M1015" s="64" t="s">
        <v>1019</v>
      </c>
      <c r="N1015" s="49" t="s">
        <v>101</v>
      </c>
      <c r="O1015" s="49" t="s">
        <v>102</v>
      </c>
      <c r="P1015" s="49" t="s">
        <v>1157</v>
      </c>
    </row>
    <row r="1016" spans="13:16" x14ac:dyDescent="0.25">
      <c r="M1016" s="64" t="s">
        <v>1020</v>
      </c>
      <c r="N1016" s="49" t="s">
        <v>108</v>
      </c>
      <c r="O1016" s="49" t="s">
        <v>109</v>
      </c>
      <c r="P1016" s="49" t="s">
        <v>1157</v>
      </c>
    </row>
    <row r="1017" spans="13:16" x14ac:dyDescent="0.25">
      <c r="M1017" s="64" t="s">
        <v>1021</v>
      </c>
      <c r="N1017" s="49" t="s">
        <v>136</v>
      </c>
      <c r="O1017" s="49" t="s">
        <v>137</v>
      </c>
      <c r="P1017" s="49" t="s">
        <v>1157</v>
      </c>
    </row>
    <row r="1018" spans="13:16" x14ac:dyDescent="0.25">
      <c r="M1018" s="64" t="s">
        <v>1022</v>
      </c>
      <c r="N1018" s="49" t="s">
        <v>108</v>
      </c>
      <c r="O1018" s="49" t="s">
        <v>109</v>
      </c>
      <c r="P1018" s="49" t="s">
        <v>1157</v>
      </c>
    </row>
    <row r="1019" spans="13:16" x14ac:dyDescent="0.25">
      <c r="M1019" s="64" t="s">
        <v>1023</v>
      </c>
      <c r="N1019" s="49" t="s">
        <v>143</v>
      </c>
      <c r="O1019" s="49" t="s">
        <v>144</v>
      </c>
      <c r="P1019" s="49" t="s">
        <v>1157</v>
      </c>
    </row>
    <row r="1020" spans="13:16" x14ac:dyDescent="0.25">
      <c r="M1020" s="64" t="s">
        <v>1024</v>
      </c>
      <c r="N1020" s="49" t="s">
        <v>90</v>
      </c>
      <c r="O1020" s="49" t="s">
        <v>91</v>
      </c>
      <c r="P1020" s="49" t="s">
        <v>1434</v>
      </c>
    </row>
    <row r="1021" spans="13:16" x14ac:dyDescent="0.25">
      <c r="M1021" s="64" t="s">
        <v>1025</v>
      </c>
      <c r="N1021" s="49" t="s">
        <v>101</v>
      </c>
      <c r="O1021" s="49" t="s">
        <v>102</v>
      </c>
      <c r="P1021" s="49" t="s">
        <v>1157</v>
      </c>
    </row>
    <row r="1022" spans="13:16" x14ac:dyDescent="0.25">
      <c r="M1022" s="64" t="s">
        <v>1026</v>
      </c>
      <c r="N1022" s="49" t="s">
        <v>101</v>
      </c>
      <c r="O1022" s="49" t="s">
        <v>102</v>
      </c>
      <c r="P1022" s="49" t="s">
        <v>1157</v>
      </c>
    </row>
    <row r="1023" spans="13:16" x14ac:dyDescent="0.25">
      <c r="M1023" s="64" t="s">
        <v>1027</v>
      </c>
      <c r="N1023" s="49" t="s">
        <v>108</v>
      </c>
      <c r="O1023" s="49" t="s">
        <v>109</v>
      </c>
      <c r="P1023" s="49" t="s">
        <v>1157</v>
      </c>
    </row>
    <row r="1024" spans="13:16" x14ac:dyDescent="0.25">
      <c r="M1024" s="64" t="s">
        <v>1028</v>
      </c>
      <c r="N1024" s="49" t="s">
        <v>143</v>
      </c>
      <c r="O1024" s="49" t="s">
        <v>144</v>
      </c>
      <c r="P1024" s="49" t="s">
        <v>1157</v>
      </c>
    </row>
    <row r="1025" spans="13:16" x14ac:dyDescent="0.25">
      <c r="M1025" s="64" t="s">
        <v>1029</v>
      </c>
      <c r="N1025" s="49" t="s">
        <v>143</v>
      </c>
      <c r="O1025" s="49" t="s">
        <v>174</v>
      </c>
      <c r="P1025" s="49" t="s">
        <v>1157</v>
      </c>
    </row>
    <row r="1026" spans="13:16" x14ac:dyDescent="0.25">
      <c r="M1026" s="64" t="s">
        <v>1030</v>
      </c>
      <c r="N1026" s="49" t="s">
        <v>108</v>
      </c>
      <c r="O1026" s="49" t="s">
        <v>109</v>
      </c>
      <c r="P1026" s="49" t="s">
        <v>1157</v>
      </c>
    </row>
    <row r="1027" spans="13:16" x14ac:dyDescent="0.25">
      <c r="M1027" s="64" t="s">
        <v>1031</v>
      </c>
      <c r="N1027" s="49" t="s">
        <v>90</v>
      </c>
      <c r="O1027" s="49" t="s">
        <v>91</v>
      </c>
      <c r="P1027" s="49" t="s">
        <v>1434</v>
      </c>
    </row>
    <row r="1028" spans="13:16" x14ac:dyDescent="0.25">
      <c r="M1028" s="64" t="s">
        <v>1032</v>
      </c>
      <c r="N1028" s="49" t="s">
        <v>197</v>
      </c>
      <c r="O1028" s="49" t="s">
        <v>198</v>
      </c>
      <c r="P1028" s="49" t="s">
        <v>1438</v>
      </c>
    </row>
    <row r="1029" spans="13:16" x14ac:dyDescent="0.25">
      <c r="M1029" s="64" t="s">
        <v>1033</v>
      </c>
      <c r="N1029" s="49" t="s">
        <v>101</v>
      </c>
      <c r="O1029" s="49" t="s">
        <v>102</v>
      </c>
      <c r="P1029" s="49" t="s">
        <v>1157</v>
      </c>
    </row>
    <row r="1030" spans="13:16" x14ac:dyDescent="0.25">
      <c r="M1030" s="64" t="s">
        <v>1034</v>
      </c>
      <c r="N1030" s="49" t="s">
        <v>140</v>
      </c>
      <c r="O1030" s="49" t="s">
        <v>141</v>
      </c>
      <c r="P1030" s="49" t="s">
        <v>1157</v>
      </c>
    </row>
    <row r="1031" spans="13:16" x14ac:dyDescent="0.25">
      <c r="M1031" s="64" t="s">
        <v>1035</v>
      </c>
      <c r="N1031" s="49" t="s">
        <v>140</v>
      </c>
      <c r="O1031" s="49" t="s">
        <v>141</v>
      </c>
      <c r="P1031" s="49" t="s">
        <v>1440</v>
      </c>
    </row>
    <row r="1032" spans="13:16" x14ac:dyDescent="0.25">
      <c r="M1032" s="64" t="s">
        <v>1036</v>
      </c>
      <c r="N1032" s="49" t="s">
        <v>143</v>
      </c>
      <c r="O1032" s="49" t="s">
        <v>174</v>
      </c>
      <c r="P1032" s="49" t="s">
        <v>1157</v>
      </c>
    </row>
    <row r="1033" spans="13:16" x14ac:dyDescent="0.25">
      <c r="M1033" s="64" t="s">
        <v>1037</v>
      </c>
      <c r="N1033" s="49" t="s">
        <v>143</v>
      </c>
      <c r="O1033" s="49" t="s">
        <v>174</v>
      </c>
      <c r="P1033" s="49" t="s">
        <v>1157</v>
      </c>
    </row>
    <row r="1034" spans="13:16" x14ac:dyDescent="0.25">
      <c r="M1034" s="64" t="s">
        <v>1038</v>
      </c>
      <c r="N1034" s="49" t="s">
        <v>104</v>
      </c>
      <c r="O1034" s="49" t="s">
        <v>105</v>
      </c>
      <c r="P1034" s="49" t="s">
        <v>1157</v>
      </c>
    </row>
    <row r="1035" spans="13:16" x14ac:dyDescent="0.25">
      <c r="M1035" s="64" t="s">
        <v>1039</v>
      </c>
      <c r="N1035" s="49" t="s">
        <v>87</v>
      </c>
      <c r="O1035" s="49" t="s">
        <v>153</v>
      </c>
      <c r="P1035" s="49" t="s">
        <v>1157</v>
      </c>
    </row>
    <row r="1036" spans="13:16" x14ac:dyDescent="0.25">
      <c r="M1036" s="64" t="s">
        <v>1040</v>
      </c>
      <c r="N1036" s="49" t="s">
        <v>143</v>
      </c>
      <c r="O1036" s="49" t="s">
        <v>174</v>
      </c>
      <c r="P1036" s="49" t="s">
        <v>1157</v>
      </c>
    </row>
    <row r="1037" spans="13:16" x14ac:dyDescent="0.25">
      <c r="M1037" s="64" t="s">
        <v>1041</v>
      </c>
      <c r="N1037" s="49" t="s">
        <v>108</v>
      </c>
      <c r="O1037" s="49" t="s">
        <v>109</v>
      </c>
      <c r="P1037" s="49" t="s">
        <v>1157</v>
      </c>
    </row>
    <row r="1038" spans="13:16" x14ac:dyDescent="0.25">
      <c r="M1038" s="64" t="s">
        <v>1042</v>
      </c>
      <c r="N1038" s="49" t="s">
        <v>108</v>
      </c>
      <c r="O1038" s="49" t="s">
        <v>109</v>
      </c>
      <c r="P1038" s="49" t="s">
        <v>1157</v>
      </c>
    </row>
    <row r="1039" spans="13:16" x14ac:dyDescent="0.25">
      <c r="M1039" s="64" t="s">
        <v>1043</v>
      </c>
      <c r="N1039" s="49" t="s">
        <v>143</v>
      </c>
      <c r="O1039" s="49" t="s">
        <v>174</v>
      </c>
      <c r="P1039" s="49" t="s">
        <v>1157</v>
      </c>
    </row>
    <row r="1040" spans="13:16" x14ac:dyDescent="0.25">
      <c r="M1040" s="64" t="s">
        <v>1044</v>
      </c>
      <c r="N1040" s="49" t="s">
        <v>87</v>
      </c>
      <c r="O1040" s="49" t="s">
        <v>153</v>
      </c>
      <c r="P1040" s="49" t="s">
        <v>1157</v>
      </c>
    </row>
    <row r="1041" spans="13:16" x14ac:dyDescent="0.25">
      <c r="M1041" s="64" t="s">
        <v>1044</v>
      </c>
      <c r="N1041" s="49" t="s">
        <v>90</v>
      </c>
      <c r="O1041" s="49" t="s">
        <v>91</v>
      </c>
      <c r="P1041" s="49" t="s">
        <v>1157</v>
      </c>
    </row>
    <row r="1042" spans="13:16" x14ac:dyDescent="0.25">
      <c r="M1042" s="64" t="s">
        <v>1045</v>
      </c>
      <c r="N1042" s="49" t="s">
        <v>248</v>
      </c>
      <c r="O1042" s="49" t="s">
        <v>249</v>
      </c>
      <c r="P1042" s="49" t="s">
        <v>1435</v>
      </c>
    </row>
    <row r="1043" spans="13:16" x14ac:dyDescent="0.25">
      <c r="M1043" s="64" t="s">
        <v>1046</v>
      </c>
      <c r="N1043" s="49" t="s">
        <v>114</v>
      </c>
      <c r="O1043" s="49" t="s">
        <v>242</v>
      </c>
      <c r="P1043" s="49" t="s">
        <v>1157</v>
      </c>
    </row>
    <row r="1044" spans="13:16" x14ac:dyDescent="0.25">
      <c r="M1044" s="64" t="s">
        <v>1047</v>
      </c>
      <c r="N1044" s="49" t="s">
        <v>143</v>
      </c>
      <c r="O1044" s="49" t="s">
        <v>174</v>
      </c>
      <c r="P1044" s="49" t="s">
        <v>1157</v>
      </c>
    </row>
    <row r="1045" spans="13:16" x14ac:dyDescent="0.25">
      <c r="M1045" s="64" t="s">
        <v>1048</v>
      </c>
      <c r="N1045" s="49" t="s">
        <v>108</v>
      </c>
      <c r="O1045" s="49" t="s">
        <v>109</v>
      </c>
      <c r="P1045" s="49" t="s">
        <v>1157</v>
      </c>
    </row>
    <row r="1046" spans="13:16" ht="25.5" x14ac:dyDescent="0.25">
      <c r="M1046" s="64" t="s">
        <v>1049</v>
      </c>
      <c r="N1046" s="49" t="s">
        <v>140</v>
      </c>
      <c r="O1046" s="49" t="s">
        <v>141</v>
      </c>
      <c r="P1046" s="49" t="s">
        <v>1442</v>
      </c>
    </row>
    <row r="1047" spans="13:16" x14ac:dyDescent="0.25">
      <c r="M1047" s="64" t="s">
        <v>1050</v>
      </c>
      <c r="N1047" s="49" t="s">
        <v>131</v>
      </c>
      <c r="O1047" s="49" t="s">
        <v>132</v>
      </c>
      <c r="P1047" s="49" t="s">
        <v>1157</v>
      </c>
    </row>
    <row r="1048" spans="13:16" x14ac:dyDescent="0.25">
      <c r="M1048" s="64" t="s">
        <v>1051</v>
      </c>
      <c r="N1048" s="49" t="s">
        <v>143</v>
      </c>
      <c r="O1048" s="49" t="s">
        <v>174</v>
      </c>
      <c r="P1048" s="49" t="s">
        <v>1157</v>
      </c>
    </row>
    <row r="1049" spans="13:16" x14ac:dyDescent="0.25">
      <c r="M1049" s="64" t="s">
        <v>1052</v>
      </c>
      <c r="N1049" s="49" t="s">
        <v>140</v>
      </c>
      <c r="O1049" s="49" t="s">
        <v>141</v>
      </c>
      <c r="P1049" s="49" t="s">
        <v>1157</v>
      </c>
    </row>
    <row r="1050" spans="13:16" x14ac:dyDescent="0.25">
      <c r="M1050" s="64" t="s">
        <v>1053</v>
      </c>
      <c r="N1050" s="49" t="s">
        <v>120</v>
      </c>
      <c r="O1050" s="49" t="s">
        <v>121</v>
      </c>
      <c r="P1050" s="49" t="s">
        <v>1157</v>
      </c>
    </row>
    <row r="1051" spans="13:16" x14ac:dyDescent="0.25">
      <c r="M1051" s="64" t="s">
        <v>1054</v>
      </c>
      <c r="N1051" s="49" t="s">
        <v>131</v>
      </c>
      <c r="O1051" s="49" t="s">
        <v>132</v>
      </c>
      <c r="P1051" s="49" t="s">
        <v>1157</v>
      </c>
    </row>
    <row r="1052" spans="13:16" x14ac:dyDescent="0.25">
      <c r="M1052" s="64" t="s">
        <v>1055</v>
      </c>
      <c r="N1052" s="49" t="s">
        <v>203</v>
      </c>
      <c r="O1052" s="49" t="s">
        <v>204</v>
      </c>
      <c r="P1052" s="49" t="s">
        <v>1157</v>
      </c>
    </row>
    <row r="1053" spans="13:16" x14ac:dyDescent="0.25">
      <c r="M1053" s="64" t="s">
        <v>1056</v>
      </c>
      <c r="N1053" s="49" t="s">
        <v>197</v>
      </c>
      <c r="O1053" s="49" t="s">
        <v>198</v>
      </c>
      <c r="P1053" s="49" t="s">
        <v>1157</v>
      </c>
    </row>
    <row r="1054" spans="13:16" x14ac:dyDescent="0.25">
      <c r="M1054" s="64" t="s">
        <v>1057</v>
      </c>
      <c r="N1054" s="49" t="s">
        <v>131</v>
      </c>
      <c r="O1054" s="49" t="s">
        <v>132</v>
      </c>
      <c r="P1054" s="49" t="s">
        <v>1157</v>
      </c>
    </row>
    <row r="1055" spans="13:16" x14ac:dyDescent="0.25">
      <c r="M1055" s="64" t="s">
        <v>1058</v>
      </c>
      <c r="N1055" s="49" t="s">
        <v>143</v>
      </c>
      <c r="O1055" s="49" t="s">
        <v>174</v>
      </c>
      <c r="P1055" s="49" t="s">
        <v>1157</v>
      </c>
    </row>
    <row r="1056" spans="13:16" x14ac:dyDescent="0.25">
      <c r="M1056" s="64" t="s">
        <v>1059</v>
      </c>
      <c r="N1056" s="49" t="s">
        <v>143</v>
      </c>
      <c r="O1056" s="49" t="s">
        <v>174</v>
      </c>
      <c r="P1056" s="49" t="s">
        <v>1157</v>
      </c>
    </row>
    <row r="1057" spans="13:16" x14ac:dyDescent="0.25">
      <c r="M1057" s="64" t="s">
        <v>1060</v>
      </c>
      <c r="N1057" s="49" t="s">
        <v>124</v>
      </c>
      <c r="O1057" s="49" t="s">
        <v>125</v>
      </c>
      <c r="P1057" s="49" t="s">
        <v>1157</v>
      </c>
    </row>
    <row r="1058" spans="13:16" x14ac:dyDescent="0.25">
      <c r="M1058" s="64" t="s">
        <v>1061</v>
      </c>
      <c r="N1058" s="49" t="s">
        <v>104</v>
      </c>
      <c r="O1058" s="49" t="s">
        <v>188</v>
      </c>
      <c r="P1058" s="49" t="s">
        <v>1157</v>
      </c>
    </row>
    <row r="1059" spans="13:16" x14ac:dyDescent="0.25">
      <c r="M1059" s="64" t="s">
        <v>1062</v>
      </c>
      <c r="N1059" s="49" t="s">
        <v>104</v>
      </c>
      <c r="O1059" s="49" t="s">
        <v>188</v>
      </c>
      <c r="P1059" s="49" t="s">
        <v>1157</v>
      </c>
    </row>
    <row r="1060" spans="13:16" x14ac:dyDescent="0.25">
      <c r="M1060" s="64" t="s">
        <v>1063</v>
      </c>
      <c r="N1060" s="49" t="s">
        <v>87</v>
      </c>
      <c r="O1060" s="49" t="s">
        <v>93</v>
      </c>
      <c r="P1060" s="49" t="s">
        <v>1439</v>
      </c>
    </row>
    <row r="1061" spans="13:16" x14ac:dyDescent="0.25">
      <c r="M1061" s="64" t="s">
        <v>1064</v>
      </c>
      <c r="N1061" s="49" t="s">
        <v>143</v>
      </c>
      <c r="O1061" s="49" t="s">
        <v>144</v>
      </c>
      <c r="P1061" s="49" t="s">
        <v>1157</v>
      </c>
    </row>
    <row r="1062" spans="13:16" x14ac:dyDescent="0.25">
      <c r="M1062" s="64" t="s">
        <v>1065</v>
      </c>
      <c r="N1062" s="49" t="s">
        <v>143</v>
      </c>
      <c r="O1062" s="49" t="s">
        <v>174</v>
      </c>
      <c r="P1062" s="49" t="s">
        <v>1157</v>
      </c>
    </row>
    <row r="1063" spans="13:16" x14ac:dyDescent="0.25">
      <c r="M1063" s="64" t="s">
        <v>1066</v>
      </c>
      <c r="N1063" s="49" t="s">
        <v>143</v>
      </c>
      <c r="O1063" s="49" t="s">
        <v>174</v>
      </c>
      <c r="P1063" s="49" t="s">
        <v>1157</v>
      </c>
    </row>
    <row r="1064" spans="13:16" x14ac:dyDescent="0.25">
      <c r="M1064" s="64" t="s">
        <v>1067</v>
      </c>
      <c r="N1064" s="49" t="s">
        <v>108</v>
      </c>
      <c r="O1064" s="49" t="s">
        <v>460</v>
      </c>
      <c r="P1064" s="49" t="s">
        <v>1157</v>
      </c>
    </row>
    <row r="1065" spans="13:16" x14ac:dyDescent="0.25">
      <c r="M1065" s="64" t="s">
        <v>1068</v>
      </c>
      <c r="N1065" s="49" t="s">
        <v>108</v>
      </c>
      <c r="O1065" s="49" t="s">
        <v>121</v>
      </c>
      <c r="P1065" s="49" t="s">
        <v>1157</v>
      </c>
    </row>
    <row r="1066" spans="13:16" x14ac:dyDescent="0.25">
      <c r="M1066" s="64" t="s">
        <v>1069</v>
      </c>
      <c r="N1066" s="49" t="s">
        <v>131</v>
      </c>
      <c r="O1066" s="49" t="s">
        <v>132</v>
      </c>
      <c r="P1066" s="49" t="s">
        <v>1157</v>
      </c>
    </row>
    <row r="1067" spans="13:16" x14ac:dyDescent="0.25">
      <c r="M1067" s="64" t="s">
        <v>1070</v>
      </c>
      <c r="N1067" s="49" t="s">
        <v>143</v>
      </c>
      <c r="O1067" s="49" t="s">
        <v>144</v>
      </c>
      <c r="P1067" s="49" t="s">
        <v>1157</v>
      </c>
    </row>
    <row r="1068" spans="13:16" x14ac:dyDescent="0.25">
      <c r="M1068" s="64" t="s">
        <v>1071</v>
      </c>
      <c r="N1068" s="49" t="s">
        <v>108</v>
      </c>
      <c r="O1068" s="49" t="s">
        <v>121</v>
      </c>
      <c r="P1068" s="49" t="s">
        <v>1157</v>
      </c>
    </row>
    <row r="1069" spans="13:16" x14ac:dyDescent="0.25">
      <c r="M1069" s="64" t="s">
        <v>1072</v>
      </c>
      <c r="N1069" s="49" t="s">
        <v>98</v>
      </c>
      <c r="O1069" s="49" t="s">
        <v>99</v>
      </c>
      <c r="P1069" s="49" t="s">
        <v>98</v>
      </c>
    </row>
    <row r="1070" spans="13:16" x14ac:dyDescent="0.25">
      <c r="M1070" s="64" t="s">
        <v>1073</v>
      </c>
      <c r="N1070" s="49" t="s">
        <v>98</v>
      </c>
      <c r="O1070" s="49" t="s">
        <v>99</v>
      </c>
      <c r="P1070" s="49" t="s">
        <v>1157</v>
      </c>
    </row>
    <row r="1071" spans="13:16" x14ac:dyDescent="0.25">
      <c r="M1071" s="64" t="s">
        <v>1074</v>
      </c>
      <c r="N1071" s="49" t="s">
        <v>87</v>
      </c>
      <c r="O1071" s="49" t="s">
        <v>93</v>
      </c>
      <c r="P1071" s="49" t="s">
        <v>1157</v>
      </c>
    </row>
    <row r="1072" spans="13:16" x14ac:dyDescent="0.25">
      <c r="M1072" s="64" t="s">
        <v>1075</v>
      </c>
      <c r="N1072" s="49" t="s">
        <v>95</v>
      </c>
      <c r="O1072" s="49" t="s">
        <v>96</v>
      </c>
      <c r="P1072" s="49" t="s">
        <v>1444</v>
      </c>
    </row>
    <row r="1073" spans="13:16" x14ac:dyDescent="0.25">
      <c r="M1073" s="64" t="s">
        <v>1076</v>
      </c>
      <c r="N1073" s="49" t="s">
        <v>128</v>
      </c>
      <c r="O1073" s="49" t="s">
        <v>129</v>
      </c>
      <c r="P1073" s="49" t="s">
        <v>1157</v>
      </c>
    </row>
    <row r="1074" spans="13:16" x14ac:dyDescent="0.25">
      <c r="M1074" s="64" t="s">
        <v>1077</v>
      </c>
      <c r="N1074" s="49" t="s">
        <v>87</v>
      </c>
      <c r="O1074" s="49" t="s">
        <v>93</v>
      </c>
      <c r="P1074" s="49" t="s">
        <v>1157</v>
      </c>
    </row>
    <row r="1075" spans="13:16" x14ac:dyDescent="0.25">
      <c r="M1075" s="64" t="s">
        <v>1078</v>
      </c>
      <c r="N1075" s="49" t="s">
        <v>128</v>
      </c>
      <c r="O1075" s="49" t="s">
        <v>129</v>
      </c>
      <c r="P1075" s="49" t="s">
        <v>1157</v>
      </c>
    </row>
    <row r="1076" spans="13:16" x14ac:dyDescent="0.25">
      <c r="M1076" s="64" t="s">
        <v>1079</v>
      </c>
      <c r="N1076" s="49" t="s">
        <v>203</v>
      </c>
      <c r="O1076" s="49" t="s">
        <v>204</v>
      </c>
      <c r="P1076" s="49" t="s">
        <v>1157</v>
      </c>
    </row>
    <row r="1077" spans="13:16" x14ac:dyDescent="0.25">
      <c r="M1077" s="64" t="s">
        <v>1080</v>
      </c>
      <c r="N1077" s="49" t="s">
        <v>108</v>
      </c>
      <c r="O1077" s="49" t="s">
        <v>109</v>
      </c>
      <c r="P1077" s="49" t="s">
        <v>1157</v>
      </c>
    </row>
    <row r="1078" spans="13:16" ht="25.5" x14ac:dyDescent="0.25">
      <c r="M1078" s="64" t="s">
        <v>1081</v>
      </c>
      <c r="N1078" s="49" t="s">
        <v>87</v>
      </c>
      <c r="O1078" s="49" t="s">
        <v>153</v>
      </c>
      <c r="P1078" s="49" t="s">
        <v>1437</v>
      </c>
    </row>
    <row r="1079" spans="13:16" x14ac:dyDescent="0.25">
      <c r="M1079" s="64" t="s">
        <v>1082</v>
      </c>
      <c r="N1079" s="49" t="s">
        <v>197</v>
      </c>
      <c r="O1079" s="49" t="s">
        <v>198</v>
      </c>
      <c r="P1079" s="49" t="s">
        <v>1438</v>
      </c>
    </row>
    <row r="1080" spans="13:16" x14ac:dyDescent="0.25">
      <c r="M1080" s="64" t="s">
        <v>1083</v>
      </c>
      <c r="N1080" s="49" t="s">
        <v>352</v>
      </c>
      <c r="O1080" s="49" t="s">
        <v>127</v>
      </c>
      <c r="P1080" s="49" t="s">
        <v>352</v>
      </c>
    </row>
    <row r="1081" spans="13:16" x14ac:dyDescent="0.25">
      <c r="M1081" s="64" t="s">
        <v>1084</v>
      </c>
      <c r="N1081" s="49" t="s">
        <v>114</v>
      </c>
      <c r="O1081" s="49" t="s">
        <v>115</v>
      </c>
      <c r="P1081" s="49" t="s">
        <v>1157</v>
      </c>
    </row>
    <row r="1082" spans="13:16" x14ac:dyDescent="0.25">
      <c r="M1082" s="64" t="s">
        <v>1085</v>
      </c>
      <c r="N1082" s="49" t="s">
        <v>146</v>
      </c>
      <c r="O1082" s="49" t="s">
        <v>147</v>
      </c>
      <c r="P1082" s="49" t="s">
        <v>1157</v>
      </c>
    </row>
    <row r="1083" spans="13:16" ht="25.5" x14ac:dyDescent="0.25">
      <c r="M1083" s="64" t="s">
        <v>1086</v>
      </c>
      <c r="N1083" s="49" t="s">
        <v>111</v>
      </c>
      <c r="O1083" s="49" t="s">
        <v>112</v>
      </c>
      <c r="P1083" s="49" t="s">
        <v>1433</v>
      </c>
    </row>
    <row r="1084" spans="13:16" x14ac:dyDescent="0.25">
      <c r="M1084" s="64" t="s">
        <v>1603</v>
      </c>
      <c r="N1084" s="49" t="s">
        <v>87</v>
      </c>
      <c r="O1084" s="49" t="s">
        <v>153</v>
      </c>
      <c r="P1084" s="49" t="s">
        <v>1157</v>
      </c>
    </row>
    <row r="1085" spans="13:16" ht="38.25" x14ac:dyDescent="0.25">
      <c r="M1085" s="64" t="s">
        <v>1604</v>
      </c>
      <c r="N1085" s="49" t="s">
        <v>126</v>
      </c>
      <c r="O1085" s="49" t="s">
        <v>127</v>
      </c>
      <c r="P1085" s="49" t="s">
        <v>1445</v>
      </c>
    </row>
    <row r="1086" spans="13:16" x14ac:dyDescent="0.25">
      <c r="M1086" s="64" t="s">
        <v>1087</v>
      </c>
      <c r="N1086" s="49" t="s">
        <v>87</v>
      </c>
      <c r="O1086" s="49" t="s">
        <v>153</v>
      </c>
      <c r="P1086" s="49" t="s">
        <v>1157</v>
      </c>
    </row>
    <row r="1087" spans="13:16" x14ac:dyDescent="0.25">
      <c r="M1087" s="64" t="s">
        <v>1088</v>
      </c>
      <c r="N1087" s="49" t="s">
        <v>114</v>
      </c>
      <c r="O1087" s="49" t="s">
        <v>115</v>
      </c>
      <c r="P1087" s="49" t="s">
        <v>1157</v>
      </c>
    </row>
    <row r="1088" spans="13:16" x14ac:dyDescent="0.25">
      <c r="M1088" s="64" t="s">
        <v>1089</v>
      </c>
      <c r="N1088" s="49" t="s">
        <v>146</v>
      </c>
      <c r="O1088" s="49" t="s">
        <v>147</v>
      </c>
      <c r="P1088" s="49" t="s">
        <v>1157</v>
      </c>
    </row>
    <row r="1089" spans="13:16" x14ac:dyDescent="0.25">
      <c r="M1089" s="64" t="s">
        <v>1606</v>
      </c>
      <c r="N1089" s="49" t="s">
        <v>87</v>
      </c>
      <c r="O1089" s="49" t="s">
        <v>153</v>
      </c>
      <c r="P1089" s="49" t="s">
        <v>1157</v>
      </c>
    </row>
    <row r="1090" spans="13:16" x14ac:dyDescent="0.25">
      <c r="M1090" s="64" t="s">
        <v>1605</v>
      </c>
      <c r="N1090" s="49" t="s">
        <v>108</v>
      </c>
      <c r="O1090" s="49" t="s">
        <v>109</v>
      </c>
      <c r="P1090" s="49" t="s">
        <v>1157</v>
      </c>
    </row>
    <row r="1091" spans="13:16" x14ac:dyDescent="0.25">
      <c r="M1091" s="64" t="s">
        <v>1090</v>
      </c>
      <c r="N1091" s="49" t="s">
        <v>143</v>
      </c>
      <c r="O1091" s="49" t="s">
        <v>144</v>
      </c>
      <c r="P1091" s="49" t="s">
        <v>1157</v>
      </c>
    </row>
    <row r="1092" spans="13:16" x14ac:dyDescent="0.25">
      <c r="M1092" s="64" t="s">
        <v>1091</v>
      </c>
      <c r="N1092" s="49" t="s">
        <v>108</v>
      </c>
      <c r="O1092" s="49" t="s">
        <v>109</v>
      </c>
      <c r="P1092" s="49" t="s">
        <v>1157</v>
      </c>
    </row>
    <row r="1093" spans="13:16" x14ac:dyDescent="0.25">
      <c r="M1093" s="64" t="s">
        <v>1092</v>
      </c>
      <c r="N1093" s="49" t="s">
        <v>131</v>
      </c>
      <c r="O1093" s="49" t="s">
        <v>132</v>
      </c>
      <c r="P1093" s="49" t="s">
        <v>1157</v>
      </c>
    </row>
    <row r="1094" spans="13:16" x14ac:dyDescent="0.25">
      <c r="M1094" s="64" t="s">
        <v>1093</v>
      </c>
      <c r="N1094" s="49" t="s">
        <v>114</v>
      </c>
      <c r="O1094" s="49" t="s">
        <v>242</v>
      </c>
      <c r="P1094" s="49" t="s">
        <v>1157</v>
      </c>
    </row>
    <row r="1095" spans="13:16" x14ac:dyDescent="0.25">
      <c r="M1095" s="64" t="s">
        <v>1094</v>
      </c>
      <c r="N1095" s="49" t="s">
        <v>108</v>
      </c>
      <c r="O1095" s="49" t="s">
        <v>109</v>
      </c>
      <c r="P1095" s="49" t="s">
        <v>1157</v>
      </c>
    </row>
    <row r="1096" spans="13:16" x14ac:dyDescent="0.25">
      <c r="M1096" s="64" t="s">
        <v>1095</v>
      </c>
      <c r="N1096" s="49" t="s">
        <v>117</v>
      </c>
      <c r="O1096" s="49" t="s">
        <v>118</v>
      </c>
      <c r="P1096" s="49" t="s">
        <v>1157</v>
      </c>
    </row>
    <row r="1097" spans="13:16" x14ac:dyDescent="0.25">
      <c r="M1097" s="64" t="s">
        <v>1096</v>
      </c>
      <c r="N1097" s="49" t="s">
        <v>87</v>
      </c>
      <c r="O1097" s="49" t="s">
        <v>93</v>
      </c>
      <c r="P1097" s="49" t="s">
        <v>98</v>
      </c>
    </row>
    <row r="1098" spans="13:16" x14ac:dyDescent="0.25">
      <c r="M1098" s="64" t="s">
        <v>1097</v>
      </c>
      <c r="N1098" s="49" t="s">
        <v>90</v>
      </c>
      <c r="O1098" s="49" t="s">
        <v>91</v>
      </c>
      <c r="P1098" s="49" t="s">
        <v>1157</v>
      </c>
    </row>
    <row r="1099" spans="13:16" x14ac:dyDescent="0.25">
      <c r="M1099" s="64" t="s">
        <v>1098</v>
      </c>
      <c r="N1099" s="49" t="s">
        <v>143</v>
      </c>
      <c r="O1099" s="49" t="s">
        <v>174</v>
      </c>
      <c r="P1099" s="49" t="s">
        <v>1157</v>
      </c>
    </row>
    <row r="1100" spans="13:16" ht="25.5" x14ac:dyDescent="0.25">
      <c r="M1100" s="64" t="s">
        <v>1099</v>
      </c>
      <c r="N1100" s="49" t="s">
        <v>108</v>
      </c>
      <c r="O1100" s="49" t="s">
        <v>109</v>
      </c>
      <c r="P1100" s="49" t="s">
        <v>1157</v>
      </c>
    </row>
    <row r="1101" spans="13:16" x14ac:dyDescent="0.25">
      <c r="M1101" s="64" t="s">
        <v>1100</v>
      </c>
      <c r="N1101" s="49" t="s">
        <v>90</v>
      </c>
      <c r="O1101" s="49" t="s">
        <v>91</v>
      </c>
      <c r="P1101" s="49" t="s">
        <v>1157</v>
      </c>
    </row>
    <row r="1102" spans="13:16" x14ac:dyDescent="0.25">
      <c r="M1102" s="64" t="s">
        <v>1101</v>
      </c>
      <c r="N1102" s="49" t="s">
        <v>140</v>
      </c>
      <c r="O1102" s="49" t="s">
        <v>141</v>
      </c>
      <c r="P1102" s="49" t="s">
        <v>1157</v>
      </c>
    </row>
    <row r="1103" spans="13:16" x14ac:dyDescent="0.25">
      <c r="M1103" s="64" t="s">
        <v>1102</v>
      </c>
      <c r="N1103" s="49" t="s">
        <v>352</v>
      </c>
      <c r="O1103" s="49" t="s">
        <v>127</v>
      </c>
      <c r="P1103" s="49" t="s">
        <v>352</v>
      </c>
    </row>
    <row r="1104" spans="13:16" x14ac:dyDescent="0.25">
      <c r="M1104" s="64" t="s">
        <v>1103</v>
      </c>
      <c r="N1104" s="49" t="s">
        <v>108</v>
      </c>
      <c r="O1104" s="49" t="s">
        <v>109</v>
      </c>
      <c r="P1104" s="49" t="s">
        <v>1157</v>
      </c>
    </row>
    <row r="1105" spans="13:16" x14ac:dyDescent="0.25">
      <c r="M1105" s="64" t="s">
        <v>1104</v>
      </c>
      <c r="N1105" s="49" t="s">
        <v>146</v>
      </c>
      <c r="O1105" s="49" t="s">
        <v>147</v>
      </c>
      <c r="P1105" s="49" t="s">
        <v>1157</v>
      </c>
    </row>
    <row r="1106" spans="13:16" x14ac:dyDescent="0.25">
      <c r="M1106" s="64" t="s">
        <v>1105</v>
      </c>
      <c r="N1106" s="49" t="s">
        <v>117</v>
      </c>
      <c r="O1106" s="49" t="s">
        <v>118</v>
      </c>
      <c r="P1106" s="49" t="s">
        <v>1157</v>
      </c>
    </row>
    <row r="1107" spans="13:16" x14ac:dyDescent="0.25">
      <c r="M1107" s="64" t="s">
        <v>1106</v>
      </c>
      <c r="N1107" s="49" t="s">
        <v>120</v>
      </c>
      <c r="O1107" s="49" t="s">
        <v>121</v>
      </c>
      <c r="P1107" s="49" t="s">
        <v>1157</v>
      </c>
    </row>
    <row r="1108" spans="13:16" x14ac:dyDescent="0.25">
      <c r="M1108" s="64" t="s">
        <v>1607</v>
      </c>
      <c r="N1108" s="49" t="s">
        <v>104</v>
      </c>
      <c r="O1108" s="49" t="s">
        <v>188</v>
      </c>
      <c r="P1108" s="49" t="s">
        <v>1157</v>
      </c>
    </row>
    <row r="1109" spans="13:16" x14ac:dyDescent="0.25">
      <c r="M1109" s="64" t="s">
        <v>1609</v>
      </c>
      <c r="N1109" s="49" t="s">
        <v>128</v>
      </c>
      <c r="O1109" s="49" t="s">
        <v>129</v>
      </c>
      <c r="P1109" s="49" t="s">
        <v>1157</v>
      </c>
    </row>
    <row r="1110" spans="13:16" x14ac:dyDescent="0.25">
      <c r="M1110" s="64" t="s">
        <v>1608</v>
      </c>
      <c r="N1110" s="49" t="s">
        <v>114</v>
      </c>
      <c r="O1110" s="49" t="s">
        <v>115</v>
      </c>
      <c r="P1110" s="49" t="s">
        <v>1157</v>
      </c>
    </row>
    <row r="1111" spans="13:16" x14ac:dyDescent="0.25">
      <c r="M1111" s="64" t="s">
        <v>1107</v>
      </c>
      <c r="N1111" s="49" t="s">
        <v>108</v>
      </c>
      <c r="O1111" s="49" t="s">
        <v>109</v>
      </c>
      <c r="P1111" s="49" t="s">
        <v>1157</v>
      </c>
    </row>
    <row r="1112" spans="13:16" x14ac:dyDescent="0.25">
      <c r="M1112" s="64" t="s">
        <v>1108</v>
      </c>
      <c r="N1112" s="49" t="s">
        <v>146</v>
      </c>
      <c r="O1112" s="49" t="s">
        <v>147</v>
      </c>
      <c r="P1112" s="49" t="s">
        <v>1157</v>
      </c>
    </row>
    <row r="1113" spans="13:16" x14ac:dyDescent="0.25">
      <c r="M1113" s="64" t="s">
        <v>1109</v>
      </c>
      <c r="N1113" s="49" t="s">
        <v>95</v>
      </c>
      <c r="O1113" s="49" t="s">
        <v>96</v>
      </c>
      <c r="P1113" s="49" t="s">
        <v>1157</v>
      </c>
    </row>
    <row r="1114" spans="13:16" x14ac:dyDescent="0.25">
      <c r="M1114" s="64" t="s">
        <v>1110</v>
      </c>
      <c r="N1114" s="49" t="s">
        <v>101</v>
      </c>
      <c r="O1114" s="49" t="s">
        <v>102</v>
      </c>
      <c r="P1114" s="49" t="s">
        <v>1157</v>
      </c>
    </row>
    <row r="1115" spans="13:16" x14ac:dyDescent="0.25">
      <c r="M1115" s="64" t="s">
        <v>1111</v>
      </c>
      <c r="N1115" s="49" t="s">
        <v>108</v>
      </c>
      <c r="O1115" s="49" t="s">
        <v>109</v>
      </c>
      <c r="P1115" s="49" t="s">
        <v>1157</v>
      </c>
    </row>
    <row r="1116" spans="13:16" x14ac:dyDescent="0.25">
      <c r="M1116" s="64" t="s">
        <v>1112</v>
      </c>
      <c r="N1116" s="49" t="s">
        <v>108</v>
      </c>
      <c r="O1116" s="49" t="s">
        <v>109</v>
      </c>
      <c r="P1116" s="49" t="s">
        <v>1157</v>
      </c>
    </row>
    <row r="1117" spans="13:16" x14ac:dyDescent="0.25">
      <c r="M1117" s="64" t="s">
        <v>1113</v>
      </c>
      <c r="N1117" s="49" t="s">
        <v>143</v>
      </c>
      <c r="O1117" s="49" t="s">
        <v>144</v>
      </c>
      <c r="P1117" s="49" t="s">
        <v>1157</v>
      </c>
    </row>
    <row r="1118" spans="13:16" x14ac:dyDescent="0.25">
      <c r="M1118" s="64" t="s">
        <v>1114</v>
      </c>
      <c r="N1118" s="49" t="s">
        <v>95</v>
      </c>
      <c r="O1118" s="49" t="s">
        <v>96</v>
      </c>
      <c r="P1118" s="49" t="s">
        <v>1444</v>
      </c>
    </row>
    <row r="1119" spans="13:16" x14ac:dyDescent="0.25">
      <c r="M1119" s="64" t="s">
        <v>1115</v>
      </c>
      <c r="N1119" s="49" t="s">
        <v>117</v>
      </c>
      <c r="O1119" s="49" t="s">
        <v>118</v>
      </c>
      <c r="P1119" s="49" t="s">
        <v>1157</v>
      </c>
    </row>
    <row r="1120" spans="13:16" x14ac:dyDescent="0.25">
      <c r="M1120" s="64" t="s">
        <v>1116</v>
      </c>
      <c r="N1120" s="49" t="s">
        <v>108</v>
      </c>
      <c r="O1120" s="49" t="s">
        <v>109</v>
      </c>
      <c r="P1120" s="49" t="s">
        <v>1157</v>
      </c>
    </row>
    <row r="1121" spans="13:16" x14ac:dyDescent="0.25">
      <c r="M1121" s="64" t="s">
        <v>1117</v>
      </c>
      <c r="N1121" s="49" t="s">
        <v>124</v>
      </c>
      <c r="O1121" s="49" t="s">
        <v>125</v>
      </c>
      <c r="P1121" s="49" t="s">
        <v>1157</v>
      </c>
    </row>
    <row r="1122" spans="13:16" x14ac:dyDescent="0.25">
      <c r="M1122" s="64" t="s">
        <v>1118</v>
      </c>
      <c r="N1122" s="49" t="s">
        <v>101</v>
      </c>
      <c r="O1122" s="49" t="s">
        <v>102</v>
      </c>
      <c r="P1122" s="49" t="s">
        <v>1157</v>
      </c>
    </row>
    <row r="1123" spans="13:16" x14ac:dyDescent="0.25">
      <c r="M1123" s="64" t="s">
        <v>1119</v>
      </c>
      <c r="N1123" s="49" t="s">
        <v>87</v>
      </c>
      <c r="O1123" s="49" t="s">
        <v>153</v>
      </c>
      <c r="P1123" s="49" t="s">
        <v>1157</v>
      </c>
    </row>
    <row r="1124" spans="13:16" x14ac:dyDescent="0.25">
      <c r="M1124" s="64" t="s">
        <v>1120</v>
      </c>
      <c r="N1124" s="49" t="s">
        <v>87</v>
      </c>
      <c r="O1124" s="49" t="s">
        <v>153</v>
      </c>
      <c r="P1124" s="49" t="s">
        <v>1157</v>
      </c>
    </row>
    <row r="1125" spans="13:16" x14ac:dyDescent="0.25">
      <c r="M1125" s="64" t="s">
        <v>1121</v>
      </c>
      <c r="N1125" s="49" t="s">
        <v>301</v>
      </c>
      <c r="O1125" s="49" t="s">
        <v>215</v>
      </c>
      <c r="P1125" s="49" t="s">
        <v>1157</v>
      </c>
    </row>
    <row r="1126" spans="13:16" x14ac:dyDescent="0.25">
      <c r="M1126" s="64" t="s">
        <v>1122</v>
      </c>
      <c r="N1126" s="49" t="s">
        <v>87</v>
      </c>
      <c r="O1126" s="49" t="s">
        <v>153</v>
      </c>
      <c r="P1126" s="49" t="s">
        <v>1157</v>
      </c>
    </row>
    <row r="1127" spans="13:16" x14ac:dyDescent="0.25">
      <c r="M1127" s="64" t="s">
        <v>1123</v>
      </c>
      <c r="N1127" s="49" t="s">
        <v>87</v>
      </c>
      <c r="O1127" s="49" t="s">
        <v>153</v>
      </c>
      <c r="P1127" s="49" t="s">
        <v>1436</v>
      </c>
    </row>
    <row r="1128" spans="13:16" x14ac:dyDescent="0.25">
      <c r="M1128" s="64" t="s">
        <v>1124</v>
      </c>
      <c r="N1128" s="49" t="s">
        <v>120</v>
      </c>
      <c r="O1128" s="49" t="s">
        <v>121</v>
      </c>
      <c r="P1128" s="49" t="s">
        <v>1157</v>
      </c>
    </row>
    <row r="1129" spans="13:16" x14ac:dyDescent="0.25">
      <c r="M1129" s="64" t="s">
        <v>1125</v>
      </c>
      <c r="N1129" s="49" t="s">
        <v>131</v>
      </c>
      <c r="O1129" s="49" t="s">
        <v>132</v>
      </c>
      <c r="P1129" s="49" t="s">
        <v>1157</v>
      </c>
    </row>
    <row r="1130" spans="13:16" x14ac:dyDescent="0.25">
      <c r="M1130" s="64" t="s">
        <v>1126</v>
      </c>
      <c r="N1130" s="49" t="s">
        <v>131</v>
      </c>
      <c r="O1130" s="49" t="s">
        <v>132</v>
      </c>
      <c r="P1130" s="49" t="s">
        <v>1157</v>
      </c>
    </row>
    <row r="1131" spans="13:16" x14ac:dyDescent="0.25">
      <c r="M1131" s="64" t="s">
        <v>1127</v>
      </c>
      <c r="N1131" s="49" t="s">
        <v>104</v>
      </c>
      <c r="O1131" s="49" t="s">
        <v>188</v>
      </c>
      <c r="P1131" s="49" t="s">
        <v>1435</v>
      </c>
    </row>
    <row r="1132" spans="13:16" x14ac:dyDescent="0.25">
      <c r="M1132" s="64" t="s">
        <v>1128</v>
      </c>
      <c r="N1132" s="49" t="s">
        <v>114</v>
      </c>
      <c r="O1132" s="49" t="s">
        <v>115</v>
      </c>
      <c r="P1132" s="49" t="s">
        <v>1157</v>
      </c>
    </row>
    <row r="1133" spans="13:16" x14ac:dyDescent="0.25">
      <c r="M1133" s="64" t="s">
        <v>1129</v>
      </c>
      <c r="N1133" s="49" t="s">
        <v>136</v>
      </c>
      <c r="O1133" s="49" t="s">
        <v>137</v>
      </c>
      <c r="P1133" s="49" t="s">
        <v>1157</v>
      </c>
    </row>
    <row r="1134" spans="13:16" ht="25.5" x14ac:dyDescent="0.25">
      <c r="M1134" s="64" t="s">
        <v>1130</v>
      </c>
      <c r="N1134" s="49" t="s">
        <v>87</v>
      </c>
      <c r="O1134" s="49" t="s">
        <v>153</v>
      </c>
      <c r="P1134" s="49" t="s">
        <v>1437</v>
      </c>
    </row>
    <row r="1135" spans="13:16" x14ac:dyDescent="0.25">
      <c r="M1135" s="64" t="s">
        <v>1131</v>
      </c>
      <c r="N1135" s="49" t="s">
        <v>131</v>
      </c>
      <c r="O1135" s="49" t="s">
        <v>132</v>
      </c>
      <c r="P1135" s="49" t="s">
        <v>1157</v>
      </c>
    </row>
    <row r="1136" spans="13:16" x14ac:dyDescent="0.25">
      <c r="M1136" s="64" t="s">
        <v>1132</v>
      </c>
      <c r="N1136" s="49" t="s">
        <v>143</v>
      </c>
      <c r="O1136" s="49" t="s">
        <v>174</v>
      </c>
      <c r="P1136" s="49" t="s">
        <v>1157</v>
      </c>
    </row>
    <row r="1137" spans="13:16" x14ac:dyDescent="0.25">
      <c r="M1137" s="64" t="s">
        <v>1133</v>
      </c>
      <c r="N1137" s="49" t="s">
        <v>108</v>
      </c>
      <c r="O1137" s="49" t="s">
        <v>109</v>
      </c>
      <c r="P1137" s="49" t="s">
        <v>1157</v>
      </c>
    </row>
    <row r="1138" spans="13:16" x14ac:dyDescent="0.25">
      <c r="M1138" s="64" t="s">
        <v>1134</v>
      </c>
      <c r="N1138" s="49" t="s">
        <v>108</v>
      </c>
      <c r="O1138" s="49" t="s">
        <v>109</v>
      </c>
      <c r="P1138" s="49" t="s">
        <v>1157</v>
      </c>
    </row>
    <row r="1139" spans="13:16" ht="13.5" thickBot="1" x14ac:dyDescent="0.3">
      <c r="M1139" s="65" t="s">
        <v>1135</v>
      </c>
      <c r="N1139" s="50" t="s">
        <v>136</v>
      </c>
      <c r="O1139" s="50" t="s">
        <v>137</v>
      </c>
      <c r="P1139" s="50" t="s">
        <v>1157</v>
      </c>
    </row>
  </sheetData>
  <autoFilter ref="A1:ED1139">
    <filterColumn colId="33" showButton="0"/>
    <filterColumn colId="35" showButton="0"/>
    <filterColumn colId="37" showButton="0"/>
    <filterColumn colId="40" showButton="0"/>
    <filterColumn colId="42" showButton="0"/>
    <filterColumn colId="44" showButton="0"/>
    <filterColumn colId="46" showButton="0"/>
    <filterColumn colId="48" showButton="0"/>
    <filterColumn colId="50" showButton="0"/>
    <filterColumn colId="52" showButton="0"/>
    <filterColumn colId="54" showButton="0"/>
    <filterColumn colId="56" showButton="0"/>
    <filterColumn colId="58" showButton="0"/>
    <filterColumn colId="60" showButton="0"/>
    <filterColumn colId="62" showButton="0"/>
    <filterColumn colId="64" showButton="0"/>
    <filterColumn colId="66" showButton="0"/>
    <filterColumn colId="68" showButton="0"/>
    <filterColumn colId="70" showButton="0"/>
    <filterColumn colId="72" showButton="0"/>
    <filterColumn colId="74" showButton="0"/>
    <filterColumn colId="76" showButton="0"/>
    <filterColumn colId="78" showButton="0"/>
    <filterColumn colId="80" showButton="0"/>
    <filterColumn colId="82" showButton="0"/>
    <filterColumn colId="83" showButton="0"/>
    <filterColumn colId="85" showButton="0"/>
    <filterColumn colId="86" showButton="0"/>
    <filterColumn colId="88" showButton="0"/>
    <filterColumn colId="90" showButton="0"/>
    <filterColumn colId="92" showButton="0"/>
    <filterColumn colId="94" showButton="0"/>
    <filterColumn colId="96" showButton="0"/>
    <filterColumn colId="98" showButton="0"/>
  </autoFilter>
  <sortState ref="AJ2:AK5">
    <sortCondition ref="AJ1:AJ4"/>
  </sortState>
  <mergeCells count="32">
    <mergeCell ref="CS1:CT1"/>
    <mergeCell ref="CU1:CV1"/>
    <mergeCell ref="CK1:CL1"/>
    <mergeCell ref="CM1:CN1"/>
    <mergeCell ref="CO1:CP1"/>
    <mergeCell ref="CQ1:CR1"/>
    <mergeCell ref="BY1:BZ1"/>
    <mergeCell ref="CC1:CD1"/>
    <mergeCell ref="CA1:CB1"/>
    <mergeCell ref="CE1:CG1"/>
    <mergeCell ref="CH1:CJ1"/>
    <mergeCell ref="BO1:BP1"/>
    <mergeCell ref="BQ1:BR1"/>
    <mergeCell ref="BS1:BT1"/>
    <mergeCell ref="BU1:BV1"/>
    <mergeCell ref="BW1:BX1"/>
    <mergeCell ref="BM1:BN1"/>
    <mergeCell ref="BC1:BD1"/>
    <mergeCell ref="BE1:BF1"/>
    <mergeCell ref="BG1:BH1"/>
    <mergeCell ref="BI1:BJ1"/>
    <mergeCell ref="BK1:BL1"/>
    <mergeCell ref="AS1:AT1"/>
    <mergeCell ref="AU1:AV1"/>
    <mergeCell ref="AW1:AX1"/>
    <mergeCell ref="AY1:AZ1"/>
    <mergeCell ref="BA1:BB1"/>
    <mergeCell ref="AH1:AI1"/>
    <mergeCell ref="AJ1:AK1"/>
    <mergeCell ref="AL1:AM1"/>
    <mergeCell ref="AO1:AP1"/>
    <mergeCell ref="AQ1:AR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8"/>
  <sheetViews>
    <sheetView topLeftCell="N1" workbookViewId="0">
      <selection activeCell="W3" sqref="W3"/>
    </sheetView>
  </sheetViews>
  <sheetFormatPr baseColWidth="10" defaultColWidth="9.140625" defaultRowHeight="15" x14ac:dyDescent="0.25"/>
  <cols>
    <col min="1" max="1" width="20.7109375" style="24" customWidth="1"/>
    <col min="2" max="2" width="15.7109375" style="15" customWidth="1"/>
    <col min="3" max="3" width="3.7109375" style="15" customWidth="1"/>
    <col min="4" max="4" width="20.7109375" style="24" customWidth="1"/>
    <col min="5" max="5" width="15.7109375" style="15" customWidth="1"/>
    <col min="6" max="6" width="3.7109375" style="15" customWidth="1"/>
    <col min="7" max="7" width="20.7109375" style="24" customWidth="1"/>
    <col min="8" max="8" width="15.7109375" style="15" customWidth="1"/>
    <col min="9" max="9" width="3.7109375" style="15" customWidth="1"/>
    <col min="10" max="10" width="20.7109375" style="15" customWidth="1"/>
    <col min="11" max="11" width="15.7109375" style="15" customWidth="1"/>
    <col min="12" max="12" width="3.7109375" style="15" customWidth="1"/>
    <col min="13" max="13" width="20.7109375" style="15" customWidth="1"/>
    <col min="14" max="14" width="15.7109375" style="15" customWidth="1"/>
    <col min="15" max="15" width="3.7109375" style="15" customWidth="1"/>
    <col min="16" max="16" width="20.7109375" style="15" customWidth="1"/>
    <col min="17" max="17" width="15.7109375" style="15" customWidth="1"/>
    <col min="18" max="18" width="3.7109375" style="15" customWidth="1"/>
    <col min="19" max="19" width="20.7109375" style="24" customWidth="1"/>
    <col min="20" max="20" width="15.7109375" style="15" customWidth="1"/>
    <col min="21" max="21" width="3.7109375" style="15" customWidth="1"/>
    <col min="22" max="22" width="20.7109375" style="15" customWidth="1"/>
    <col min="23" max="23" width="15.7109375" style="15" customWidth="1"/>
    <col min="24" max="24" width="3.7109375" style="15" customWidth="1"/>
    <col min="25" max="25" width="20.7109375" style="15" customWidth="1"/>
    <col min="26" max="26" width="15.7109375" style="15" customWidth="1"/>
    <col min="27" max="27" width="3.7109375" style="15" customWidth="1"/>
    <col min="28" max="28" width="20.7109375" style="15" customWidth="1"/>
    <col min="29" max="29" width="15.7109375" style="15" customWidth="1"/>
    <col min="30" max="30" width="3.7109375" style="15" customWidth="1"/>
    <col min="31" max="31" width="20.7109375" style="15" customWidth="1"/>
    <col min="32" max="32" width="15.7109375" style="15" customWidth="1"/>
    <col min="33" max="33" width="3.7109375" style="15" customWidth="1"/>
    <col min="34" max="34" width="20.7109375" style="15" customWidth="1"/>
    <col min="35" max="35" width="15.7109375" style="15" customWidth="1"/>
    <col min="36" max="36" width="3.7109375" style="15" customWidth="1"/>
    <col min="37" max="37" width="20.7109375" style="24" customWidth="1"/>
    <col min="38" max="38" width="15.7109375" style="15" customWidth="1"/>
    <col min="39" max="39" width="3.7109375" style="15" customWidth="1"/>
    <col min="40" max="40" width="20.7109375" style="24" customWidth="1"/>
    <col min="41" max="41" width="15.7109375" style="15" customWidth="1"/>
    <col min="42" max="42" width="3.7109375" style="15" customWidth="1"/>
    <col min="43" max="43" width="20.7109375" style="24" customWidth="1"/>
    <col min="44" max="44" width="15.7109375" style="15" customWidth="1"/>
    <col min="45" max="45" width="3.7109375" style="15" customWidth="1"/>
    <col min="46" max="46" width="20.7109375" style="24" customWidth="1"/>
    <col min="47" max="47" width="15.7109375" style="15" customWidth="1"/>
    <col min="48" max="48" width="3.7109375" style="15" customWidth="1"/>
    <col min="49" max="49" width="20.7109375" style="24" customWidth="1"/>
    <col min="50" max="50" width="15.7109375" style="15" customWidth="1"/>
    <col min="51" max="51" width="3.7109375" style="15" customWidth="1"/>
    <col min="52" max="52" width="20.7109375" style="24" customWidth="1"/>
    <col min="53" max="53" width="15.7109375" style="15" customWidth="1"/>
    <col min="54" max="54" width="3.7109375" style="15" customWidth="1"/>
    <col min="55" max="55" width="20.7109375" style="24" customWidth="1"/>
    <col min="56" max="56" width="15.7109375" style="15" customWidth="1"/>
    <col min="57" max="57" width="3.7109375" style="15" customWidth="1"/>
    <col min="58" max="58" width="20.7109375" style="24" customWidth="1"/>
    <col min="59" max="59" width="15.7109375" style="15" customWidth="1"/>
    <col min="60" max="60" width="3.7109375" style="15" customWidth="1"/>
    <col min="61" max="61" width="20.7109375" style="15" customWidth="1"/>
    <col min="62" max="62" width="15.7109375" style="15" customWidth="1"/>
    <col min="63" max="63" width="3.7109375" style="15" customWidth="1"/>
    <col min="64" max="64" width="20.7109375" style="15" customWidth="1"/>
    <col min="65" max="65" width="15.7109375" style="15" customWidth="1"/>
    <col min="66" max="66" width="3.7109375" style="15" customWidth="1"/>
    <col min="67" max="67" width="20.7109375" style="15" customWidth="1"/>
    <col min="68" max="68" width="15.7109375" style="15" customWidth="1"/>
    <col min="69" max="69" width="3.7109375" style="15" customWidth="1"/>
    <col min="70" max="70" width="20.7109375" style="15" customWidth="1"/>
    <col min="71" max="71" width="15.7109375" style="15" customWidth="1"/>
    <col min="72" max="72" width="3.7109375" style="15" customWidth="1"/>
    <col min="73" max="73" width="20.7109375" style="15" customWidth="1"/>
    <col min="74" max="74" width="3.7109375" style="15" customWidth="1"/>
    <col min="75" max="75" width="15.7109375" style="15" customWidth="1"/>
    <col min="76" max="76" width="3.7109375" style="15" customWidth="1"/>
    <col min="77" max="77" width="20.7109375" style="15" customWidth="1"/>
    <col min="78" max="78" width="3.7109375" style="15" customWidth="1"/>
    <col min="79" max="79" width="15.7109375" style="15" customWidth="1"/>
    <col min="80" max="80" width="3.7109375" style="15" customWidth="1"/>
    <col min="81" max="81" width="20.7109375" style="15" customWidth="1"/>
    <col min="82" max="82" width="3.7109375" style="15" customWidth="1"/>
    <col min="83" max="83" width="15.7109375" style="15" customWidth="1"/>
    <col min="84" max="84" width="3.7109375" style="15" customWidth="1"/>
    <col min="85" max="85" width="20.7109375" style="15" customWidth="1"/>
    <col min="86" max="86" width="3.7109375" style="15" customWidth="1"/>
    <col min="87" max="87" width="15.7109375" style="15" customWidth="1"/>
    <col min="88" max="88" width="3.7109375" style="15" customWidth="1"/>
    <col min="89" max="89" width="20.7109375" style="15" customWidth="1"/>
    <col min="90" max="90" width="3.7109375" style="15" customWidth="1"/>
    <col min="91" max="91" width="15.7109375" style="15" customWidth="1"/>
    <col min="92" max="92" width="3.7109375" style="15" customWidth="1"/>
    <col min="93" max="93" width="20.7109375" style="15" customWidth="1"/>
    <col min="94" max="94" width="3.7109375" style="15" customWidth="1"/>
    <col min="95" max="95" width="15.7109375" style="15" customWidth="1"/>
    <col min="96" max="96" width="3.7109375" style="15" customWidth="1"/>
    <col min="97" max="16384" width="9.140625" style="15"/>
  </cols>
  <sheetData>
    <row r="1" spans="1:71" x14ac:dyDescent="0.25">
      <c r="A1" s="14" t="s">
        <v>1753</v>
      </c>
      <c r="B1" s="24" t="s">
        <v>1817</v>
      </c>
      <c r="D1" s="14" t="s">
        <v>1758</v>
      </c>
      <c r="E1" s="24" t="s">
        <v>2143</v>
      </c>
      <c r="G1" s="16" t="s">
        <v>2142</v>
      </c>
      <c r="H1" s="24" t="s">
        <v>2154</v>
      </c>
      <c r="J1" s="24" t="s">
        <v>1759</v>
      </c>
      <c r="K1" s="24" t="s">
        <v>2155</v>
      </c>
      <c r="M1" s="24" t="s">
        <v>1762</v>
      </c>
      <c r="N1" s="24" t="s">
        <v>1733</v>
      </c>
      <c r="P1" s="24" t="s">
        <v>1763</v>
      </c>
      <c r="Q1" s="15" t="s">
        <v>1734</v>
      </c>
      <c r="S1" s="24" t="s">
        <v>1766</v>
      </c>
      <c r="T1" s="15" t="s">
        <v>1735</v>
      </c>
      <c r="V1" s="24" t="s">
        <v>1767</v>
      </c>
      <c r="W1" s="15" t="s">
        <v>1736</v>
      </c>
      <c r="Y1" s="24" t="s">
        <v>1768</v>
      </c>
      <c r="Z1" s="15" t="s">
        <v>1737</v>
      </c>
      <c r="AB1" s="24" t="s">
        <v>1772</v>
      </c>
      <c r="AC1" s="15" t="s">
        <v>1738</v>
      </c>
      <c r="AE1" s="15" t="s">
        <v>1777</v>
      </c>
      <c r="AF1" s="15" t="s">
        <v>1739</v>
      </c>
      <c r="AH1" s="15" t="s">
        <v>1781</v>
      </c>
      <c r="AI1" s="15" t="s">
        <v>1740</v>
      </c>
      <c r="AK1" s="24" t="s">
        <v>1784</v>
      </c>
      <c r="AL1" s="15" t="s">
        <v>1741</v>
      </c>
      <c r="AN1" s="26" t="s">
        <v>1790</v>
      </c>
      <c r="AO1" s="27" t="s">
        <v>1742</v>
      </c>
      <c r="AQ1" s="26" t="s">
        <v>1794</v>
      </c>
      <c r="AR1" s="27" t="s">
        <v>1748</v>
      </c>
      <c r="AT1" s="26" t="s">
        <v>1795</v>
      </c>
      <c r="AU1" s="27" t="s">
        <v>1749</v>
      </c>
      <c r="AW1" s="26" t="s">
        <v>1796</v>
      </c>
      <c r="AX1" s="27" t="s">
        <v>1750</v>
      </c>
      <c r="AZ1" s="26" t="s">
        <v>1797</v>
      </c>
      <c r="BA1" s="27" t="s">
        <v>1751</v>
      </c>
      <c r="BC1" s="26" t="s">
        <v>1798</v>
      </c>
      <c r="BD1" s="27" t="s">
        <v>1752</v>
      </c>
      <c r="BF1" s="24" t="s">
        <v>1799</v>
      </c>
      <c r="BG1" s="15" t="s">
        <v>1743</v>
      </c>
      <c r="BI1" s="15" t="s">
        <v>1807</v>
      </c>
      <c r="BJ1" s="15" t="s">
        <v>1744</v>
      </c>
      <c r="BL1" s="15" t="s">
        <v>1809</v>
      </c>
      <c r="BM1" s="15" t="s">
        <v>1745</v>
      </c>
      <c r="BO1" s="15" t="s">
        <v>1813</v>
      </c>
      <c r="BP1" s="15" t="s">
        <v>1746</v>
      </c>
      <c r="BR1" s="15" t="s">
        <v>1816</v>
      </c>
      <c r="BS1" s="15" t="s">
        <v>1747</v>
      </c>
    </row>
    <row r="2" spans="1:71" ht="60" x14ac:dyDescent="0.25">
      <c r="A2" s="17" t="s">
        <v>1754</v>
      </c>
      <c r="B2" s="24">
        <v>0</v>
      </c>
      <c r="D2" s="17" t="s">
        <v>1754</v>
      </c>
      <c r="E2" s="24">
        <v>0</v>
      </c>
      <c r="G2" s="18" t="s">
        <v>2144</v>
      </c>
      <c r="H2" s="24">
        <v>0</v>
      </c>
      <c r="J2" s="143" t="s">
        <v>1760</v>
      </c>
      <c r="K2" s="142">
        <v>0</v>
      </c>
      <c r="M2" s="24" t="s">
        <v>1760</v>
      </c>
      <c r="N2" s="24">
        <v>0</v>
      </c>
      <c r="P2" s="24" t="s">
        <v>1764</v>
      </c>
      <c r="Q2" s="15">
        <v>0.5</v>
      </c>
      <c r="S2" s="18" t="s">
        <v>2144</v>
      </c>
      <c r="T2" s="15">
        <v>0</v>
      </c>
      <c r="V2" s="15" t="s">
        <v>1760</v>
      </c>
      <c r="W2" s="15">
        <v>0</v>
      </c>
      <c r="Y2" s="24" t="s">
        <v>1769</v>
      </c>
      <c r="Z2" s="15">
        <v>0</v>
      </c>
      <c r="AB2" s="24" t="s">
        <v>1773</v>
      </c>
      <c r="AC2" s="15">
        <v>0</v>
      </c>
      <c r="AE2" s="24" t="s">
        <v>1778</v>
      </c>
      <c r="AF2" s="15">
        <v>0</v>
      </c>
      <c r="AH2" s="24" t="s">
        <v>1760</v>
      </c>
      <c r="AI2" s="15">
        <v>0</v>
      </c>
      <c r="AK2" s="24" t="s">
        <v>1785</v>
      </c>
      <c r="AL2" s="15">
        <v>0.2</v>
      </c>
      <c r="AN2" s="24" t="s">
        <v>1791</v>
      </c>
      <c r="AO2" s="15">
        <v>0.5</v>
      </c>
      <c r="AQ2" s="24" t="s">
        <v>1791</v>
      </c>
      <c r="AR2" s="15">
        <v>0.5</v>
      </c>
      <c r="AT2" s="24" t="s">
        <v>1791</v>
      </c>
      <c r="AU2" s="15">
        <v>0.5</v>
      </c>
      <c r="AW2" s="24" t="s">
        <v>1791</v>
      </c>
      <c r="AX2" s="15">
        <v>0.5</v>
      </c>
      <c r="AZ2" s="24" t="s">
        <v>1791</v>
      </c>
      <c r="BA2" s="15">
        <v>0.5</v>
      </c>
      <c r="BC2" s="24" t="s">
        <v>1791</v>
      </c>
      <c r="BD2" s="15">
        <v>0.5</v>
      </c>
      <c r="BF2" s="24" t="s">
        <v>1754</v>
      </c>
      <c r="BG2" s="28">
        <v>0</v>
      </c>
      <c r="BI2" s="24" t="s">
        <v>1806</v>
      </c>
      <c r="BJ2" s="15">
        <v>0.5</v>
      </c>
      <c r="BL2" s="24" t="s">
        <v>1760</v>
      </c>
      <c r="BM2" s="15">
        <v>0</v>
      </c>
      <c r="BO2" s="24" t="s">
        <v>1814</v>
      </c>
      <c r="BP2" s="15">
        <v>0</v>
      </c>
      <c r="BR2" s="24" t="s">
        <v>1814</v>
      </c>
      <c r="BS2" s="15">
        <v>0</v>
      </c>
    </row>
    <row r="3" spans="1:71" ht="75" x14ac:dyDescent="0.25">
      <c r="A3" s="19" t="s">
        <v>1755</v>
      </c>
      <c r="B3" s="24">
        <v>0.3</v>
      </c>
      <c r="D3" s="19" t="s">
        <v>1755</v>
      </c>
      <c r="E3" s="24">
        <v>0.3</v>
      </c>
      <c r="G3" s="20" t="s">
        <v>2145</v>
      </c>
      <c r="H3" s="24">
        <v>0</v>
      </c>
      <c r="J3" s="143" t="s">
        <v>2052</v>
      </c>
      <c r="K3" s="142">
        <v>0.5</v>
      </c>
      <c r="M3" s="24" t="s">
        <v>2052</v>
      </c>
      <c r="N3" s="24">
        <v>0.5</v>
      </c>
      <c r="P3" s="24" t="s">
        <v>1765</v>
      </c>
      <c r="Q3" s="15">
        <v>1</v>
      </c>
      <c r="S3" s="20" t="s">
        <v>2145</v>
      </c>
      <c r="T3" s="15">
        <v>0.2</v>
      </c>
      <c r="V3" s="24" t="s">
        <v>2095</v>
      </c>
      <c r="W3" s="15">
        <v>0.5</v>
      </c>
      <c r="Y3" s="24" t="s">
        <v>1770</v>
      </c>
      <c r="Z3" s="15">
        <v>0.5</v>
      </c>
      <c r="AB3" s="24" t="s">
        <v>1774</v>
      </c>
      <c r="AC3" s="15">
        <v>0</v>
      </c>
      <c r="AE3" s="24" t="s">
        <v>1779</v>
      </c>
      <c r="AF3" s="15">
        <v>0.5</v>
      </c>
      <c r="AH3" s="24" t="s">
        <v>1782</v>
      </c>
      <c r="AI3" s="15">
        <v>0.5</v>
      </c>
      <c r="AK3" s="24" t="s">
        <v>1786</v>
      </c>
      <c r="AL3" s="15">
        <v>0.4</v>
      </c>
      <c r="AN3" s="24" t="s">
        <v>1792</v>
      </c>
      <c r="AO3" s="15">
        <v>0.75</v>
      </c>
      <c r="AQ3" s="24" t="s">
        <v>1792</v>
      </c>
      <c r="AR3" s="15">
        <v>0.75</v>
      </c>
      <c r="AT3" s="24" t="s">
        <v>1792</v>
      </c>
      <c r="AU3" s="15">
        <v>0.75</v>
      </c>
      <c r="AW3" s="24" t="s">
        <v>1792</v>
      </c>
      <c r="AX3" s="15">
        <v>0.75</v>
      </c>
      <c r="AZ3" s="24" t="s">
        <v>1792</v>
      </c>
      <c r="BA3" s="15">
        <v>0.75</v>
      </c>
      <c r="BC3" s="24" t="s">
        <v>1792</v>
      </c>
      <c r="BD3" s="15">
        <v>0.75</v>
      </c>
      <c r="BF3" s="24" t="s">
        <v>1800</v>
      </c>
      <c r="BG3" s="28">
        <f>1/3</f>
        <v>0.33333333333333331</v>
      </c>
      <c r="BI3" s="24" t="s">
        <v>1808</v>
      </c>
      <c r="BJ3" s="15">
        <v>1</v>
      </c>
      <c r="BL3" s="24" t="s">
        <v>1810</v>
      </c>
      <c r="BM3" s="15">
        <v>0.25</v>
      </c>
      <c r="BO3" s="24" t="s">
        <v>1815</v>
      </c>
      <c r="BP3" s="15">
        <v>1</v>
      </c>
      <c r="BR3" s="24" t="s">
        <v>1815</v>
      </c>
      <c r="BS3" s="15">
        <v>1</v>
      </c>
    </row>
    <row r="4" spans="1:71" ht="75" x14ac:dyDescent="0.25">
      <c r="A4" s="21" t="s">
        <v>1756</v>
      </c>
      <c r="B4" s="24">
        <v>0.6</v>
      </c>
      <c r="D4" s="21" t="s">
        <v>1756</v>
      </c>
      <c r="E4" s="24">
        <v>0.6</v>
      </c>
      <c r="G4" s="22" t="s">
        <v>2146</v>
      </c>
      <c r="H4" s="24">
        <v>0</v>
      </c>
      <c r="J4" s="143" t="s">
        <v>1761</v>
      </c>
      <c r="K4" s="142">
        <v>1</v>
      </c>
      <c r="M4" s="24" t="s">
        <v>1761</v>
      </c>
      <c r="N4" s="24">
        <v>1</v>
      </c>
      <c r="S4" s="22" t="s">
        <v>2146</v>
      </c>
      <c r="T4" s="15">
        <v>0.4</v>
      </c>
      <c r="V4" s="24" t="s">
        <v>2096</v>
      </c>
      <c r="W4" s="15">
        <v>1</v>
      </c>
      <c r="Y4" s="24" t="s">
        <v>1771</v>
      </c>
      <c r="Z4" s="15">
        <v>1</v>
      </c>
      <c r="AB4" s="24" t="s">
        <v>1775</v>
      </c>
      <c r="AC4" s="15">
        <v>0.5</v>
      </c>
      <c r="AE4" s="24" t="s">
        <v>1780</v>
      </c>
      <c r="AF4" s="15">
        <v>1</v>
      </c>
      <c r="AH4" s="24" t="s">
        <v>1783</v>
      </c>
      <c r="AI4" s="15">
        <v>1</v>
      </c>
      <c r="AK4" s="24" t="s">
        <v>1787</v>
      </c>
      <c r="AL4" s="15">
        <v>0.6</v>
      </c>
      <c r="AN4" s="24" t="s">
        <v>1793</v>
      </c>
      <c r="AO4" s="15">
        <v>1</v>
      </c>
      <c r="AQ4" s="24" t="s">
        <v>1793</v>
      </c>
      <c r="AR4" s="15">
        <v>1</v>
      </c>
      <c r="AT4" s="24" t="s">
        <v>1793</v>
      </c>
      <c r="AU4" s="15">
        <v>1</v>
      </c>
      <c r="AW4" s="24" t="s">
        <v>1793</v>
      </c>
      <c r="AX4" s="15">
        <v>1</v>
      </c>
      <c r="AZ4" s="24" t="s">
        <v>1793</v>
      </c>
      <c r="BA4" s="15">
        <v>1</v>
      </c>
      <c r="BC4" s="24" t="s">
        <v>1793</v>
      </c>
      <c r="BD4" s="15">
        <v>1</v>
      </c>
      <c r="BF4" s="24" t="s">
        <v>1801</v>
      </c>
      <c r="BG4" s="28">
        <f>1/3</f>
        <v>0.33333333333333331</v>
      </c>
      <c r="BL4" s="24" t="s">
        <v>1811</v>
      </c>
      <c r="BM4" s="15">
        <v>0.5</v>
      </c>
    </row>
    <row r="5" spans="1:71" ht="75" x14ac:dyDescent="0.25">
      <c r="A5" s="23" t="s">
        <v>1757</v>
      </c>
      <c r="B5" s="15">
        <v>1</v>
      </c>
      <c r="D5" s="23" t="s">
        <v>1757</v>
      </c>
      <c r="E5" s="15">
        <v>1</v>
      </c>
      <c r="G5" s="20" t="s">
        <v>2147</v>
      </c>
      <c r="H5" s="15">
        <v>0.5</v>
      </c>
      <c r="S5" s="20" t="s">
        <v>2147</v>
      </c>
      <c r="T5" s="15">
        <v>0.6</v>
      </c>
      <c r="AB5" s="24" t="s">
        <v>1776</v>
      </c>
      <c r="AC5" s="15">
        <v>1</v>
      </c>
      <c r="AK5" s="24" t="s">
        <v>1788</v>
      </c>
      <c r="AL5" s="15">
        <v>0.8</v>
      </c>
      <c r="BF5" s="24" t="s">
        <v>1802</v>
      </c>
      <c r="BG5" s="28">
        <f>1/3</f>
        <v>0.33333333333333331</v>
      </c>
      <c r="BL5" s="24" t="s">
        <v>1812</v>
      </c>
      <c r="BM5" s="15">
        <v>1</v>
      </c>
    </row>
    <row r="6" spans="1:71" ht="150" x14ac:dyDescent="0.25">
      <c r="G6" s="22" t="s">
        <v>2148</v>
      </c>
      <c r="H6" s="15">
        <v>0.5</v>
      </c>
      <c r="S6" s="22" t="s">
        <v>2148</v>
      </c>
      <c r="T6" s="15">
        <v>0.8</v>
      </c>
      <c r="AK6" s="24" t="s">
        <v>1789</v>
      </c>
      <c r="AL6" s="15">
        <v>1</v>
      </c>
      <c r="BF6" s="24" t="s">
        <v>1803</v>
      </c>
      <c r="BG6" s="28">
        <f>1/3</f>
        <v>0.33333333333333331</v>
      </c>
    </row>
    <row r="7" spans="1:71" ht="150" x14ac:dyDescent="0.25">
      <c r="G7" s="25" t="s">
        <v>2149</v>
      </c>
      <c r="H7" s="15">
        <v>0.5</v>
      </c>
      <c r="S7" s="25" t="s">
        <v>2149</v>
      </c>
      <c r="T7" s="15">
        <v>1</v>
      </c>
      <c r="BF7" s="24" t="s">
        <v>1804</v>
      </c>
      <c r="BG7" s="28">
        <f>+(1/3)*2</f>
        <v>0.66666666666666663</v>
      </c>
    </row>
    <row r="8" spans="1:71" ht="150" x14ac:dyDescent="0.25">
      <c r="G8" s="20" t="s">
        <v>2150</v>
      </c>
      <c r="H8" s="15">
        <v>1</v>
      </c>
      <c r="J8" s="139"/>
      <c r="S8" s="20" t="s">
        <v>2150</v>
      </c>
      <c r="AB8" s="3"/>
      <c r="AI8" s="5"/>
      <c r="BF8" s="24" t="s">
        <v>1805</v>
      </c>
      <c r="BG8" s="28">
        <v>1</v>
      </c>
    </row>
    <row r="9" spans="1:71" ht="45" x14ac:dyDescent="0.25">
      <c r="G9" s="20" t="s">
        <v>2151</v>
      </c>
      <c r="H9" s="15">
        <v>1</v>
      </c>
      <c r="S9" s="20" t="s">
        <v>2151</v>
      </c>
      <c r="AB9" s="3"/>
      <c r="AI9" s="5"/>
      <c r="BF9" s="3"/>
    </row>
    <row r="10" spans="1:71" ht="150" x14ac:dyDescent="0.25">
      <c r="G10" s="20" t="s">
        <v>2152</v>
      </c>
      <c r="H10" s="15">
        <v>1</v>
      </c>
      <c r="S10" s="20" t="s">
        <v>2152</v>
      </c>
      <c r="AB10" s="3"/>
      <c r="AI10" s="5"/>
      <c r="BF10" s="3"/>
    </row>
    <row r="11" spans="1:71" ht="210" x14ac:dyDescent="0.25">
      <c r="E11" s="139"/>
      <c r="F11" s="140"/>
      <c r="G11" s="20" t="s">
        <v>2153</v>
      </c>
      <c r="H11" s="15">
        <v>1</v>
      </c>
      <c r="S11" s="20" t="s">
        <v>2153</v>
      </c>
      <c r="AI11" s="5"/>
      <c r="BF11" s="3"/>
    </row>
    <row r="12" spans="1:71" x14ac:dyDescent="0.25">
      <c r="AI12" s="5"/>
      <c r="BF12" s="3"/>
    </row>
    <row r="13" spans="1:71" x14ac:dyDescent="0.25">
      <c r="AI13" s="5"/>
      <c r="BF13" s="3"/>
    </row>
    <row r="14" spans="1:71" x14ac:dyDescent="0.25">
      <c r="J14" s="3"/>
      <c r="AI14" s="3"/>
    </row>
    <row r="15" spans="1:71" x14ac:dyDescent="0.25">
      <c r="J15" s="5"/>
      <c r="AI15" s="5"/>
    </row>
    <row r="16" spans="1:71" x14ac:dyDescent="0.25">
      <c r="J16" s="3"/>
    </row>
    <row r="17" spans="10:10" x14ac:dyDescent="0.25">
      <c r="J17" s="3"/>
    </row>
    <row r="18" spans="10:10" x14ac:dyDescent="0.25">
      <c r="J18" s="3"/>
    </row>
  </sheetData>
  <sortState ref="B2:B18">
    <sortCondition ref="B2:B18"/>
  </sortState>
  <pageMargins left="0.7" right="0.7" top="0.75" bottom="0.75" header="0.3" footer="0.3"/>
  <pageSetup orientation="portrait" r:id="rId1"/>
  <tableParts count="2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workbookViewId="0">
      <selection activeCell="G5" sqref="G5"/>
    </sheetView>
  </sheetViews>
  <sheetFormatPr baseColWidth="10" defaultRowHeight="12.75" x14ac:dyDescent="0.25"/>
  <cols>
    <col min="1" max="1" width="3.7109375" style="1" customWidth="1"/>
    <col min="2" max="2" width="3.7109375" style="313" customWidth="1"/>
    <col min="3" max="21" width="5.7109375" style="1" customWidth="1"/>
    <col min="22" max="22" width="3.7109375" style="1" customWidth="1"/>
    <col min="23" max="26" width="5.7109375" style="1" customWidth="1"/>
    <col min="27" max="16384" width="11.42578125" style="1"/>
  </cols>
  <sheetData>
    <row r="1" spans="2:25" ht="13.5" customHeight="1" x14ac:dyDescent="0.25"/>
    <row r="2" spans="2:25" s="163" customFormat="1" ht="31.5" customHeight="1" x14ac:dyDescent="0.2">
      <c r="B2" s="1016" t="s">
        <v>2236</v>
      </c>
      <c r="C2" s="1017"/>
      <c r="D2" s="1017"/>
      <c r="E2" s="1017"/>
      <c r="F2" s="1018"/>
      <c r="G2" s="377" t="s">
        <v>2206</v>
      </c>
      <c r="H2" s="377"/>
      <c r="I2" s="377"/>
      <c r="J2" s="377"/>
      <c r="K2" s="377"/>
      <c r="L2" s="377"/>
      <c r="M2" s="377"/>
      <c r="N2" s="377"/>
      <c r="O2" s="377"/>
      <c r="P2" s="377"/>
      <c r="Q2" s="377"/>
      <c r="R2" s="377"/>
      <c r="S2" s="1085"/>
      <c r="T2" s="1086"/>
      <c r="U2" s="1086"/>
      <c r="V2" s="1087"/>
      <c r="W2" s="310"/>
    </row>
    <row r="3" spans="2:25" s="163" customFormat="1" ht="17.25" customHeight="1" x14ac:dyDescent="0.2">
      <c r="B3" s="1079"/>
      <c r="C3" s="1080"/>
      <c r="D3" s="1080"/>
      <c r="E3" s="1080"/>
      <c r="F3" s="1081"/>
      <c r="G3" s="378" t="s">
        <v>2234</v>
      </c>
      <c r="H3" s="378"/>
      <c r="I3" s="378"/>
      <c r="J3" s="378"/>
      <c r="K3" s="378"/>
      <c r="L3" s="378"/>
      <c r="M3" s="378"/>
      <c r="N3" s="378"/>
      <c r="O3" s="378"/>
      <c r="P3" s="378"/>
      <c r="Q3" s="378"/>
      <c r="R3" s="378"/>
      <c r="S3" s="1088"/>
      <c r="T3" s="1089"/>
      <c r="U3" s="1089"/>
      <c r="V3" s="1090"/>
      <c r="W3" s="310"/>
    </row>
    <row r="4" spans="2:25" s="163" customFormat="1" ht="17.25" customHeight="1" x14ac:dyDescent="0.2">
      <c r="B4" s="1082" t="s">
        <v>2240</v>
      </c>
      <c r="C4" s="1083"/>
      <c r="D4" s="1083"/>
      <c r="E4" s="1083"/>
      <c r="F4" s="1084"/>
      <c r="G4" s="1077" t="s">
        <v>2243</v>
      </c>
      <c r="H4" s="1078"/>
      <c r="I4" s="1078"/>
      <c r="J4" s="1078"/>
      <c r="K4" s="1078"/>
      <c r="L4" s="1078"/>
      <c r="M4" s="1078"/>
      <c r="N4" s="1078"/>
      <c r="O4" s="1078"/>
      <c r="P4" s="1078"/>
      <c r="Q4" s="1078"/>
      <c r="R4" s="1078"/>
      <c r="S4" s="1091" t="s">
        <v>2239</v>
      </c>
      <c r="T4" s="1092"/>
      <c r="U4" s="1092"/>
      <c r="V4" s="1093"/>
      <c r="W4" s="310"/>
    </row>
    <row r="5" spans="2:25" ht="5.0999999999999996" customHeight="1" thickBot="1" x14ac:dyDescent="0.3">
      <c r="C5" s="5"/>
      <c r="D5" s="5"/>
      <c r="E5" s="5"/>
      <c r="F5" s="5"/>
      <c r="G5" s="5"/>
      <c r="H5" s="5"/>
      <c r="I5" s="5"/>
      <c r="J5" s="5"/>
      <c r="K5" s="5"/>
      <c r="L5" s="5"/>
      <c r="M5" s="5"/>
      <c r="N5" s="5"/>
      <c r="O5" s="5"/>
      <c r="P5" s="5"/>
      <c r="Q5" s="5"/>
      <c r="R5" s="5"/>
      <c r="S5" s="5"/>
      <c r="T5" s="5"/>
      <c r="U5" s="5"/>
      <c r="V5" s="5"/>
      <c r="W5" s="2"/>
    </row>
    <row r="6" spans="2:25" ht="15" customHeight="1" x14ac:dyDescent="0.25">
      <c r="B6" s="1099" t="s">
        <v>2222</v>
      </c>
      <c r="C6" s="1100"/>
      <c r="D6" s="1100"/>
      <c r="E6" s="1100"/>
      <c r="F6" s="1100"/>
      <c r="G6" s="1100"/>
      <c r="H6" s="1100"/>
      <c r="I6" s="1100"/>
      <c r="J6" s="1100"/>
      <c r="K6" s="1100"/>
      <c r="L6" s="1100"/>
      <c r="M6" s="1100"/>
      <c r="N6" s="1100"/>
      <c r="O6" s="1100"/>
      <c r="P6" s="1100"/>
      <c r="Q6" s="1100"/>
      <c r="R6" s="1100"/>
      <c r="S6" s="1100"/>
      <c r="T6" s="1100"/>
      <c r="U6" s="1100"/>
      <c r="V6" s="1101"/>
    </row>
    <row r="7" spans="2:25" ht="15" customHeight="1" x14ac:dyDescent="0.25">
      <c r="B7" s="1102"/>
      <c r="C7" s="1103"/>
      <c r="D7" s="1103"/>
      <c r="E7" s="1103"/>
      <c r="F7" s="1103"/>
      <c r="G7" s="1103"/>
      <c r="H7" s="1103"/>
      <c r="I7" s="1103"/>
      <c r="J7" s="1103"/>
      <c r="K7" s="1103"/>
      <c r="L7" s="1103"/>
      <c r="M7" s="1103"/>
      <c r="N7" s="1103"/>
      <c r="O7" s="1103"/>
      <c r="P7" s="1103"/>
      <c r="Q7" s="1103"/>
      <c r="R7" s="1103"/>
      <c r="S7" s="1103"/>
      <c r="T7" s="1103"/>
      <c r="U7" s="1103"/>
      <c r="V7" s="1104"/>
    </row>
    <row r="8" spans="2:25" ht="15" customHeight="1" x14ac:dyDescent="0.25">
      <c r="B8" s="1102"/>
      <c r="C8" s="1103"/>
      <c r="D8" s="1103"/>
      <c r="E8" s="1103"/>
      <c r="F8" s="1103"/>
      <c r="G8" s="1103"/>
      <c r="H8" s="1103"/>
      <c r="I8" s="1103"/>
      <c r="J8" s="1103"/>
      <c r="K8" s="1103"/>
      <c r="L8" s="1103"/>
      <c r="M8" s="1103"/>
      <c r="N8" s="1103"/>
      <c r="O8" s="1103"/>
      <c r="P8" s="1103"/>
      <c r="Q8" s="1103"/>
      <c r="R8" s="1103"/>
      <c r="S8" s="1103"/>
      <c r="T8" s="1103"/>
      <c r="U8" s="1103"/>
      <c r="V8" s="1104"/>
    </row>
    <row r="9" spans="2:25" ht="5.0999999999999996" customHeight="1" thickBot="1" x14ac:dyDescent="0.3">
      <c r="B9" s="1105"/>
      <c r="C9" s="1106"/>
      <c r="D9" s="1106"/>
      <c r="E9" s="1106"/>
      <c r="F9" s="1106"/>
      <c r="G9" s="1106"/>
      <c r="H9" s="1106"/>
      <c r="I9" s="1106"/>
      <c r="J9" s="1106"/>
      <c r="K9" s="1106"/>
      <c r="L9" s="1106"/>
      <c r="M9" s="1106"/>
      <c r="N9" s="1106"/>
      <c r="O9" s="1106"/>
      <c r="P9" s="1106"/>
      <c r="Q9" s="1106"/>
      <c r="R9" s="1106"/>
      <c r="S9" s="1106"/>
      <c r="T9" s="1106"/>
      <c r="U9" s="1106"/>
      <c r="V9" s="1107"/>
    </row>
    <row r="10" spans="2:25" ht="30" customHeight="1" thickBot="1" x14ac:dyDescent="0.3">
      <c r="B10" s="312" t="s">
        <v>2233</v>
      </c>
      <c r="C10" s="1075" t="s">
        <v>2223</v>
      </c>
      <c r="D10" s="1075"/>
      <c r="E10" s="1075"/>
      <c r="F10" s="1075"/>
      <c r="G10" s="1075"/>
      <c r="H10" s="1075" t="s">
        <v>2224</v>
      </c>
      <c r="I10" s="1075"/>
      <c r="J10" s="1075" t="s">
        <v>3</v>
      </c>
      <c r="K10" s="1075"/>
      <c r="L10" s="1075"/>
      <c r="M10" s="1075" t="s">
        <v>4</v>
      </c>
      <c r="N10" s="1075"/>
      <c r="O10" s="1076" t="s">
        <v>2225</v>
      </c>
      <c r="P10" s="1076"/>
      <c r="Q10" s="1075" t="s">
        <v>2226</v>
      </c>
      <c r="R10" s="1075"/>
      <c r="S10" s="1075"/>
      <c r="T10" s="1076" t="s">
        <v>2098</v>
      </c>
      <c r="U10" s="1076"/>
      <c r="V10" s="206"/>
    </row>
    <row r="11" spans="2:25" ht="30" customHeight="1" thickBot="1" x14ac:dyDescent="0.3">
      <c r="B11" s="314">
        <v>1</v>
      </c>
      <c r="C11" s="1095"/>
      <c r="D11" s="1095"/>
      <c r="E11" s="1095"/>
      <c r="F11" s="1095"/>
      <c r="G11" s="1095"/>
      <c r="H11" s="1094"/>
      <c r="I11" s="1094"/>
      <c r="J11" s="1095"/>
      <c r="K11" s="1095"/>
      <c r="L11" s="1095"/>
      <c r="M11" s="1095"/>
      <c r="N11" s="1095"/>
      <c r="O11" s="1094"/>
      <c r="P11" s="1094"/>
      <c r="Q11" s="1095"/>
      <c r="R11" s="1095"/>
      <c r="S11" s="1095"/>
      <c r="T11" s="1094"/>
      <c r="U11" s="1094"/>
      <c r="V11" s="206"/>
      <c r="X11" s="303"/>
      <c r="Y11" s="303"/>
    </row>
    <row r="12" spans="2:25" ht="30" customHeight="1" thickBot="1" x14ac:dyDescent="0.3">
      <c r="B12" s="314">
        <v>2</v>
      </c>
      <c r="C12" s="1095"/>
      <c r="D12" s="1095"/>
      <c r="E12" s="1095"/>
      <c r="F12" s="1095"/>
      <c r="G12" s="1095"/>
      <c r="H12" s="1094"/>
      <c r="I12" s="1094"/>
      <c r="J12" s="1095"/>
      <c r="K12" s="1095"/>
      <c r="L12" s="1095"/>
      <c r="M12" s="1095"/>
      <c r="N12" s="1095"/>
      <c r="O12" s="1094"/>
      <c r="P12" s="1094"/>
      <c r="Q12" s="1095"/>
      <c r="R12" s="1095"/>
      <c r="S12" s="1095"/>
      <c r="T12" s="1094"/>
      <c r="U12" s="1094"/>
      <c r="V12" s="206"/>
    </row>
    <row r="13" spans="2:25" ht="30" customHeight="1" thickBot="1" x14ac:dyDescent="0.3">
      <c r="B13" s="314">
        <v>3</v>
      </c>
      <c r="C13" s="1095"/>
      <c r="D13" s="1095"/>
      <c r="E13" s="1095"/>
      <c r="F13" s="1095"/>
      <c r="G13" s="1095"/>
      <c r="H13" s="1094"/>
      <c r="I13" s="1094"/>
      <c r="J13" s="1095"/>
      <c r="K13" s="1095"/>
      <c r="L13" s="1095"/>
      <c r="M13" s="1095"/>
      <c r="N13" s="1095"/>
      <c r="O13" s="1094"/>
      <c r="P13" s="1094"/>
      <c r="Q13" s="1095"/>
      <c r="R13" s="1095"/>
      <c r="S13" s="1095"/>
      <c r="T13" s="1094"/>
      <c r="U13" s="1094"/>
      <c r="V13" s="206"/>
    </row>
    <row r="14" spans="2:25" ht="30" customHeight="1" thickBot="1" x14ac:dyDescent="0.3">
      <c r="B14" s="314">
        <v>4</v>
      </c>
      <c r="C14" s="1095"/>
      <c r="D14" s="1095"/>
      <c r="E14" s="1095"/>
      <c r="F14" s="1095"/>
      <c r="G14" s="1095"/>
      <c r="H14" s="1094"/>
      <c r="I14" s="1094"/>
      <c r="J14" s="1095"/>
      <c r="K14" s="1095"/>
      <c r="L14" s="1095"/>
      <c r="M14" s="1095"/>
      <c r="N14" s="1095"/>
      <c r="O14" s="1094"/>
      <c r="P14" s="1094"/>
      <c r="Q14" s="1095"/>
      <c r="R14" s="1095"/>
      <c r="S14" s="1095"/>
      <c r="T14" s="1094"/>
      <c r="U14" s="1094"/>
      <c r="V14" s="206"/>
    </row>
    <row r="15" spans="2:25" ht="30" customHeight="1" thickBot="1" x14ac:dyDescent="0.3">
      <c r="B15" s="314">
        <v>5</v>
      </c>
      <c r="C15" s="1095"/>
      <c r="D15" s="1095"/>
      <c r="E15" s="1095"/>
      <c r="F15" s="1095"/>
      <c r="G15" s="1095"/>
      <c r="H15" s="1094"/>
      <c r="I15" s="1094"/>
      <c r="J15" s="1095"/>
      <c r="K15" s="1095"/>
      <c r="L15" s="1095"/>
      <c r="M15" s="1095"/>
      <c r="N15" s="1095"/>
      <c r="O15" s="1094"/>
      <c r="P15" s="1094"/>
      <c r="Q15" s="1095"/>
      <c r="R15" s="1095"/>
      <c r="S15" s="1095"/>
      <c r="T15" s="1094"/>
      <c r="U15" s="1094"/>
      <c r="V15" s="206"/>
    </row>
    <row r="16" spans="2:25" ht="30" customHeight="1" thickBot="1" x14ac:dyDescent="0.3">
      <c r="B16" s="314">
        <v>6</v>
      </c>
      <c r="C16" s="1095"/>
      <c r="D16" s="1095"/>
      <c r="E16" s="1095"/>
      <c r="F16" s="1095"/>
      <c r="G16" s="1095"/>
      <c r="H16" s="1094"/>
      <c r="I16" s="1094"/>
      <c r="J16" s="1095"/>
      <c r="K16" s="1095"/>
      <c r="L16" s="1095"/>
      <c r="M16" s="1095"/>
      <c r="N16" s="1095"/>
      <c r="O16" s="1094"/>
      <c r="P16" s="1094"/>
      <c r="Q16" s="1095"/>
      <c r="R16" s="1095"/>
      <c r="S16" s="1095"/>
      <c r="T16" s="1094"/>
      <c r="U16" s="1094"/>
      <c r="V16" s="206"/>
    </row>
    <row r="17" spans="2:22" ht="30" customHeight="1" thickBot="1" x14ac:dyDescent="0.3">
      <c r="B17" s="314">
        <v>7</v>
      </c>
      <c r="C17" s="1095"/>
      <c r="D17" s="1095"/>
      <c r="E17" s="1095"/>
      <c r="F17" s="1095"/>
      <c r="G17" s="1095"/>
      <c r="H17" s="1094"/>
      <c r="I17" s="1094"/>
      <c r="J17" s="1095"/>
      <c r="K17" s="1095"/>
      <c r="L17" s="1095"/>
      <c r="M17" s="1095"/>
      <c r="N17" s="1095"/>
      <c r="O17" s="1094"/>
      <c r="P17" s="1094"/>
      <c r="Q17" s="1095"/>
      <c r="R17" s="1095"/>
      <c r="S17" s="1095"/>
      <c r="T17" s="1094"/>
      <c r="U17" s="1094"/>
      <c r="V17" s="206"/>
    </row>
    <row r="18" spans="2:22" ht="30" customHeight="1" thickBot="1" x14ac:dyDescent="0.3">
      <c r="B18" s="314">
        <v>8</v>
      </c>
      <c r="C18" s="1095"/>
      <c r="D18" s="1095"/>
      <c r="E18" s="1095"/>
      <c r="F18" s="1095"/>
      <c r="G18" s="1095"/>
      <c r="H18" s="1094"/>
      <c r="I18" s="1094"/>
      <c r="J18" s="1095"/>
      <c r="K18" s="1095"/>
      <c r="L18" s="1095"/>
      <c r="M18" s="1095"/>
      <c r="N18" s="1095"/>
      <c r="O18" s="1094"/>
      <c r="P18" s="1094"/>
      <c r="Q18" s="1095"/>
      <c r="R18" s="1095"/>
      <c r="S18" s="1095"/>
      <c r="T18" s="1094"/>
      <c r="U18" s="1094"/>
      <c r="V18" s="206"/>
    </row>
    <row r="19" spans="2:22" ht="30" customHeight="1" thickBot="1" x14ac:dyDescent="0.3">
      <c r="B19" s="314">
        <v>9</v>
      </c>
      <c r="C19" s="1095"/>
      <c r="D19" s="1095"/>
      <c r="E19" s="1095"/>
      <c r="F19" s="1095"/>
      <c r="G19" s="1095"/>
      <c r="H19" s="1094"/>
      <c r="I19" s="1094"/>
      <c r="J19" s="1095"/>
      <c r="K19" s="1095"/>
      <c r="L19" s="1095"/>
      <c r="M19" s="1095"/>
      <c r="N19" s="1095"/>
      <c r="O19" s="1094"/>
      <c r="P19" s="1094"/>
      <c r="Q19" s="1095"/>
      <c r="R19" s="1095"/>
      <c r="S19" s="1095"/>
      <c r="T19" s="1094"/>
      <c r="U19" s="1094"/>
      <c r="V19" s="206"/>
    </row>
    <row r="20" spans="2:22" ht="30" customHeight="1" thickBot="1" x14ac:dyDescent="0.3">
      <c r="B20" s="314">
        <v>10</v>
      </c>
      <c r="C20" s="1095"/>
      <c r="D20" s="1095"/>
      <c r="E20" s="1095"/>
      <c r="F20" s="1095"/>
      <c r="G20" s="1095"/>
      <c r="H20" s="1094"/>
      <c r="I20" s="1094"/>
      <c r="J20" s="1095"/>
      <c r="K20" s="1095"/>
      <c r="L20" s="1095"/>
      <c r="M20" s="1095"/>
      <c r="N20" s="1095"/>
      <c r="O20" s="1094"/>
      <c r="P20" s="1094"/>
      <c r="Q20" s="1095"/>
      <c r="R20" s="1095"/>
      <c r="S20" s="1095"/>
      <c r="T20" s="1094"/>
      <c r="U20" s="1094"/>
      <c r="V20" s="206"/>
    </row>
    <row r="21" spans="2:22" ht="30" customHeight="1" thickBot="1" x14ac:dyDescent="0.3">
      <c r="B21" s="314">
        <v>11</v>
      </c>
      <c r="C21" s="1095"/>
      <c r="D21" s="1095"/>
      <c r="E21" s="1095"/>
      <c r="F21" s="1095"/>
      <c r="G21" s="1095"/>
      <c r="H21" s="1094"/>
      <c r="I21" s="1094"/>
      <c r="J21" s="1095"/>
      <c r="K21" s="1095"/>
      <c r="L21" s="1095"/>
      <c r="M21" s="1095"/>
      <c r="N21" s="1095"/>
      <c r="O21" s="1094"/>
      <c r="P21" s="1094"/>
      <c r="Q21" s="1095"/>
      <c r="R21" s="1095"/>
      <c r="S21" s="1095"/>
      <c r="T21" s="1094"/>
      <c r="U21" s="1094"/>
      <c r="V21" s="206"/>
    </row>
    <row r="22" spans="2:22" ht="30" customHeight="1" thickBot="1" x14ac:dyDescent="0.3">
      <c r="B22" s="314">
        <v>12</v>
      </c>
      <c r="C22" s="1095"/>
      <c r="D22" s="1095"/>
      <c r="E22" s="1095"/>
      <c r="F22" s="1095"/>
      <c r="G22" s="1095"/>
      <c r="H22" s="1094"/>
      <c r="I22" s="1094"/>
      <c r="J22" s="1095"/>
      <c r="K22" s="1095"/>
      <c r="L22" s="1095"/>
      <c r="M22" s="1095"/>
      <c r="N22" s="1095"/>
      <c r="O22" s="1094"/>
      <c r="P22" s="1094"/>
      <c r="Q22" s="1095"/>
      <c r="R22" s="1095"/>
      <c r="S22" s="1095"/>
      <c r="T22" s="1094"/>
      <c r="U22" s="1094"/>
      <c r="V22" s="206"/>
    </row>
    <row r="23" spans="2:22" ht="30" customHeight="1" thickBot="1" x14ac:dyDescent="0.3">
      <c r="B23" s="314">
        <v>13</v>
      </c>
      <c r="C23" s="1095"/>
      <c r="D23" s="1095"/>
      <c r="E23" s="1095"/>
      <c r="F23" s="1095"/>
      <c r="G23" s="1095"/>
      <c r="H23" s="1094"/>
      <c r="I23" s="1094"/>
      <c r="J23" s="1095"/>
      <c r="K23" s="1095"/>
      <c r="L23" s="1095"/>
      <c r="M23" s="1095"/>
      <c r="N23" s="1095"/>
      <c r="O23" s="1094"/>
      <c r="P23" s="1094"/>
      <c r="Q23" s="1095"/>
      <c r="R23" s="1095"/>
      <c r="S23" s="1095"/>
      <c r="T23" s="1094"/>
      <c r="U23" s="1094"/>
      <c r="V23" s="206"/>
    </row>
    <row r="24" spans="2:22" ht="30" customHeight="1" thickBot="1" x14ac:dyDescent="0.3">
      <c r="B24" s="314">
        <v>14</v>
      </c>
      <c r="C24" s="1095"/>
      <c r="D24" s="1095"/>
      <c r="E24" s="1095"/>
      <c r="F24" s="1095"/>
      <c r="G24" s="1095"/>
      <c r="H24" s="1094"/>
      <c r="I24" s="1094"/>
      <c r="J24" s="1095"/>
      <c r="K24" s="1095"/>
      <c r="L24" s="1095"/>
      <c r="M24" s="1095"/>
      <c r="N24" s="1095"/>
      <c r="O24" s="1094"/>
      <c r="P24" s="1094"/>
      <c r="Q24" s="1095"/>
      <c r="R24" s="1095"/>
      <c r="S24" s="1095"/>
      <c r="T24" s="1094"/>
      <c r="U24" s="1094"/>
      <c r="V24" s="206"/>
    </row>
    <row r="25" spans="2:22" ht="30" customHeight="1" thickBot="1" x14ac:dyDescent="0.3">
      <c r="B25" s="314">
        <v>15</v>
      </c>
      <c r="C25" s="1095"/>
      <c r="D25" s="1095"/>
      <c r="E25" s="1095"/>
      <c r="F25" s="1095"/>
      <c r="G25" s="1095"/>
      <c r="H25" s="1094"/>
      <c r="I25" s="1094"/>
      <c r="J25" s="1095"/>
      <c r="K25" s="1095"/>
      <c r="L25" s="1095"/>
      <c r="M25" s="1095"/>
      <c r="N25" s="1095"/>
      <c r="O25" s="1094"/>
      <c r="P25" s="1094"/>
      <c r="Q25" s="1095"/>
      <c r="R25" s="1095"/>
      <c r="S25" s="1095"/>
      <c r="T25" s="1094"/>
      <c r="U25" s="1094"/>
      <c r="V25" s="206"/>
    </row>
    <row r="26" spans="2:22" ht="30" customHeight="1" thickBot="1" x14ac:dyDescent="0.3">
      <c r="B26" s="314">
        <v>16</v>
      </c>
      <c r="C26" s="1095"/>
      <c r="D26" s="1095"/>
      <c r="E26" s="1095"/>
      <c r="F26" s="1095"/>
      <c r="G26" s="1095"/>
      <c r="H26" s="1094"/>
      <c r="I26" s="1094"/>
      <c r="J26" s="1095"/>
      <c r="K26" s="1095"/>
      <c r="L26" s="1095"/>
      <c r="M26" s="1095"/>
      <c r="N26" s="1095"/>
      <c r="O26" s="1094"/>
      <c r="P26" s="1094"/>
      <c r="Q26" s="1095"/>
      <c r="R26" s="1095"/>
      <c r="S26" s="1095"/>
      <c r="T26" s="1094"/>
      <c r="U26" s="1094"/>
      <c r="V26" s="206"/>
    </row>
    <row r="27" spans="2:22" ht="30" customHeight="1" thickBot="1" x14ac:dyDescent="0.3">
      <c r="B27" s="314">
        <v>17</v>
      </c>
      <c r="C27" s="1095"/>
      <c r="D27" s="1095"/>
      <c r="E27" s="1095"/>
      <c r="F27" s="1095"/>
      <c r="G27" s="1095"/>
      <c r="H27" s="1094"/>
      <c r="I27" s="1094"/>
      <c r="J27" s="1095"/>
      <c r="K27" s="1095"/>
      <c r="L27" s="1095"/>
      <c r="M27" s="1095"/>
      <c r="N27" s="1095"/>
      <c r="O27" s="1094"/>
      <c r="P27" s="1094"/>
      <c r="Q27" s="1095"/>
      <c r="R27" s="1095"/>
      <c r="S27" s="1095"/>
      <c r="T27" s="1094"/>
      <c r="U27" s="1094"/>
      <c r="V27" s="206"/>
    </row>
    <row r="28" spans="2:22" ht="30" customHeight="1" thickBot="1" x14ac:dyDescent="0.3">
      <c r="B28" s="314">
        <v>18</v>
      </c>
      <c r="C28" s="1095"/>
      <c r="D28" s="1095"/>
      <c r="E28" s="1095"/>
      <c r="F28" s="1095"/>
      <c r="G28" s="1095"/>
      <c r="H28" s="1094"/>
      <c r="I28" s="1094"/>
      <c r="J28" s="1095"/>
      <c r="K28" s="1095"/>
      <c r="L28" s="1095"/>
      <c r="M28" s="1095"/>
      <c r="N28" s="1095"/>
      <c r="O28" s="1094"/>
      <c r="P28" s="1094"/>
      <c r="Q28" s="1095"/>
      <c r="R28" s="1095"/>
      <c r="S28" s="1095"/>
      <c r="T28" s="1094"/>
      <c r="U28" s="1094"/>
      <c r="V28" s="206"/>
    </row>
    <row r="29" spans="2:22" ht="30" customHeight="1" thickBot="1" x14ac:dyDescent="0.3">
      <c r="B29" s="314">
        <v>19</v>
      </c>
      <c r="C29" s="1095"/>
      <c r="D29" s="1095"/>
      <c r="E29" s="1095"/>
      <c r="F29" s="1095"/>
      <c r="G29" s="1095"/>
      <c r="H29" s="1094"/>
      <c r="I29" s="1094"/>
      <c r="J29" s="1095"/>
      <c r="K29" s="1095"/>
      <c r="L29" s="1095"/>
      <c r="M29" s="1095"/>
      <c r="N29" s="1095"/>
      <c r="O29" s="1094"/>
      <c r="P29" s="1094"/>
      <c r="Q29" s="1095"/>
      <c r="R29" s="1095"/>
      <c r="S29" s="1095"/>
      <c r="T29" s="1094"/>
      <c r="U29" s="1094"/>
      <c r="V29" s="206"/>
    </row>
    <row r="30" spans="2:22" ht="30" customHeight="1" thickBot="1" x14ac:dyDescent="0.3">
      <c r="B30" s="314">
        <v>20</v>
      </c>
      <c r="C30" s="1095"/>
      <c r="D30" s="1095"/>
      <c r="E30" s="1095"/>
      <c r="F30" s="1095"/>
      <c r="G30" s="1095"/>
      <c r="H30" s="1094"/>
      <c r="I30" s="1094"/>
      <c r="J30" s="1095"/>
      <c r="K30" s="1095"/>
      <c r="L30" s="1095"/>
      <c r="M30" s="1095"/>
      <c r="N30" s="1095"/>
      <c r="O30" s="1094"/>
      <c r="P30" s="1094"/>
      <c r="Q30" s="1095"/>
      <c r="R30" s="1095"/>
      <c r="S30" s="1095"/>
      <c r="T30" s="1094"/>
      <c r="U30" s="1094"/>
      <c r="V30" s="206"/>
    </row>
    <row r="31" spans="2:22" ht="30" customHeight="1" thickBot="1" x14ac:dyDescent="0.3">
      <c r="B31" s="314">
        <v>21</v>
      </c>
      <c r="C31" s="1095"/>
      <c r="D31" s="1095"/>
      <c r="E31" s="1095"/>
      <c r="F31" s="1095"/>
      <c r="G31" s="1095"/>
      <c r="H31" s="1094"/>
      <c r="I31" s="1094"/>
      <c r="J31" s="1095"/>
      <c r="K31" s="1095"/>
      <c r="L31" s="1095"/>
      <c r="M31" s="1095"/>
      <c r="N31" s="1095"/>
      <c r="O31" s="1094"/>
      <c r="P31" s="1094"/>
      <c r="Q31" s="1095"/>
      <c r="R31" s="1095"/>
      <c r="S31" s="1095"/>
      <c r="T31" s="1094"/>
      <c r="U31" s="1094"/>
      <c r="V31" s="206"/>
    </row>
    <row r="32" spans="2:22" ht="30" customHeight="1" thickBot="1" x14ac:dyDescent="0.3">
      <c r="B32" s="314">
        <v>22</v>
      </c>
      <c r="C32" s="1095"/>
      <c r="D32" s="1095"/>
      <c r="E32" s="1095"/>
      <c r="F32" s="1095"/>
      <c r="G32" s="1095"/>
      <c r="H32" s="1094"/>
      <c r="I32" s="1094"/>
      <c r="J32" s="1095"/>
      <c r="K32" s="1095"/>
      <c r="L32" s="1095"/>
      <c r="M32" s="1095"/>
      <c r="N32" s="1095"/>
      <c r="O32" s="1094"/>
      <c r="P32" s="1094"/>
      <c r="Q32" s="1095"/>
      <c r="R32" s="1095"/>
      <c r="S32" s="1095"/>
      <c r="T32" s="1094"/>
      <c r="U32" s="1094"/>
      <c r="V32" s="206"/>
    </row>
    <row r="33" spans="2:22" ht="30" customHeight="1" thickBot="1" x14ac:dyDescent="0.3">
      <c r="B33" s="314">
        <v>23</v>
      </c>
      <c r="C33" s="1095"/>
      <c r="D33" s="1095"/>
      <c r="E33" s="1095"/>
      <c r="F33" s="1095"/>
      <c r="G33" s="1095"/>
      <c r="H33" s="1094"/>
      <c r="I33" s="1094"/>
      <c r="J33" s="1095"/>
      <c r="K33" s="1095"/>
      <c r="L33" s="1095"/>
      <c r="M33" s="1095"/>
      <c r="N33" s="1095"/>
      <c r="O33" s="1094"/>
      <c r="P33" s="1094"/>
      <c r="Q33" s="1095"/>
      <c r="R33" s="1095"/>
      <c r="S33" s="1095"/>
      <c r="T33" s="1094"/>
      <c r="U33" s="1094"/>
      <c r="V33" s="206"/>
    </row>
    <row r="34" spans="2:22" ht="30" customHeight="1" thickBot="1" x14ac:dyDescent="0.3">
      <c r="B34" s="314">
        <v>24</v>
      </c>
      <c r="C34" s="1095"/>
      <c r="D34" s="1095"/>
      <c r="E34" s="1095"/>
      <c r="F34" s="1095"/>
      <c r="G34" s="1095"/>
      <c r="H34" s="1094"/>
      <c r="I34" s="1094"/>
      <c r="J34" s="1095"/>
      <c r="K34" s="1095"/>
      <c r="L34" s="1095"/>
      <c r="M34" s="1095"/>
      <c r="N34" s="1095"/>
      <c r="O34" s="1094"/>
      <c r="P34" s="1094"/>
      <c r="Q34" s="1095"/>
      <c r="R34" s="1095"/>
      <c r="S34" s="1095"/>
      <c r="T34" s="1094"/>
      <c r="U34" s="1094"/>
      <c r="V34" s="206"/>
    </row>
    <row r="35" spans="2:22" ht="30" customHeight="1" thickBot="1" x14ac:dyDescent="0.3">
      <c r="B35" s="314">
        <v>25</v>
      </c>
      <c r="C35" s="1095"/>
      <c r="D35" s="1095"/>
      <c r="E35" s="1095"/>
      <c r="F35" s="1095"/>
      <c r="G35" s="1095"/>
      <c r="H35" s="1094"/>
      <c r="I35" s="1094"/>
      <c r="J35" s="1095"/>
      <c r="K35" s="1095"/>
      <c r="L35" s="1095"/>
      <c r="M35" s="1095"/>
      <c r="N35" s="1095"/>
      <c r="O35" s="1094"/>
      <c r="P35" s="1094"/>
      <c r="Q35" s="1095"/>
      <c r="R35" s="1095"/>
      <c r="S35" s="1095"/>
      <c r="T35" s="1094"/>
      <c r="U35" s="1094"/>
      <c r="V35" s="206"/>
    </row>
    <row r="36" spans="2:22" ht="30" customHeight="1" thickBot="1" x14ac:dyDescent="0.3">
      <c r="B36" s="314">
        <v>26</v>
      </c>
      <c r="C36" s="1095"/>
      <c r="D36" s="1095"/>
      <c r="E36" s="1095"/>
      <c r="F36" s="1095"/>
      <c r="G36" s="1095"/>
      <c r="H36" s="1094"/>
      <c r="I36" s="1094"/>
      <c r="J36" s="1095"/>
      <c r="K36" s="1095"/>
      <c r="L36" s="1095"/>
      <c r="M36" s="1095"/>
      <c r="N36" s="1095"/>
      <c r="O36" s="1094"/>
      <c r="P36" s="1094"/>
      <c r="Q36" s="1095"/>
      <c r="R36" s="1095"/>
      <c r="S36" s="1095"/>
      <c r="T36" s="1094"/>
      <c r="U36" s="1094"/>
      <c r="V36" s="206"/>
    </row>
    <row r="37" spans="2:22" ht="30" customHeight="1" thickBot="1" x14ac:dyDescent="0.3">
      <c r="B37" s="314">
        <v>27</v>
      </c>
      <c r="C37" s="1095"/>
      <c r="D37" s="1095"/>
      <c r="E37" s="1095"/>
      <c r="F37" s="1095"/>
      <c r="G37" s="1095"/>
      <c r="H37" s="1094"/>
      <c r="I37" s="1094"/>
      <c r="J37" s="1095"/>
      <c r="K37" s="1095"/>
      <c r="L37" s="1095"/>
      <c r="M37" s="1095"/>
      <c r="N37" s="1095"/>
      <c r="O37" s="1094"/>
      <c r="P37" s="1094"/>
      <c r="Q37" s="1095"/>
      <c r="R37" s="1095"/>
      <c r="S37" s="1095"/>
      <c r="T37" s="1094"/>
      <c r="U37" s="1094"/>
      <c r="V37" s="206"/>
    </row>
    <row r="38" spans="2:22" ht="30" customHeight="1" thickBot="1" x14ac:dyDescent="0.3">
      <c r="B38" s="314">
        <v>28</v>
      </c>
      <c r="C38" s="1095"/>
      <c r="D38" s="1095"/>
      <c r="E38" s="1095"/>
      <c r="F38" s="1095"/>
      <c r="G38" s="1095"/>
      <c r="H38" s="1094"/>
      <c r="I38" s="1094"/>
      <c r="J38" s="1095"/>
      <c r="K38" s="1095"/>
      <c r="L38" s="1095"/>
      <c r="M38" s="1095"/>
      <c r="N38" s="1095"/>
      <c r="O38" s="1094"/>
      <c r="P38" s="1094"/>
      <c r="Q38" s="1095"/>
      <c r="R38" s="1095"/>
      <c r="S38" s="1095"/>
      <c r="T38" s="1094"/>
      <c r="U38" s="1094"/>
      <c r="V38" s="206"/>
    </row>
    <row r="39" spans="2:22" ht="30" customHeight="1" thickBot="1" x14ac:dyDescent="0.3">
      <c r="B39" s="314">
        <v>29</v>
      </c>
      <c r="C39" s="1095"/>
      <c r="D39" s="1095"/>
      <c r="E39" s="1095"/>
      <c r="F39" s="1095"/>
      <c r="G39" s="1095"/>
      <c r="H39" s="1094"/>
      <c r="I39" s="1094"/>
      <c r="J39" s="1095"/>
      <c r="K39" s="1095"/>
      <c r="L39" s="1095"/>
      <c r="M39" s="1095"/>
      <c r="N39" s="1095"/>
      <c r="O39" s="1094"/>
      <c r="P39" s="1094"/>
      <c r="Q39" s="1095"/>
      <c r="R39" s="1095"/>
      <c r="S39" s="1095"/>
      <c r="T39" s="1094"/>
      <c r="U39" s="1094"/>
      <c r="V39" s="206"/>
    </row>
    <row r="40" spans="2:22" ht="30" customHeight="1" thickBot="1" x14ac:dyDescent="0.3">
      <c r="B40" s="314">
        <v>30</v>
      </c>
      <c r="C40" s="1095"/>
      <c r="D40" s="1095"/>
      <c r="E40" s="1095"/>
      <c r="F40" s="1095"/>
      <c r="G40" s="1095"/>
      <c r="H40" s="1094"/>
      <c r="I40" s="1094"/>
      <c r="J40" s="1095"/>
      <c r="K40" s="1095"/>
      <c r="L40" s="1095"/>
      <c r="M40" s="1095"/>
      <c r="N40" s="1095"/>
      <c r="O40" s="1094"/>
      <c r="P40" s="1094"/>
      <c r="Q40" s="1095"/>
      <c r="R40" s="1095"/>
      <c r="S40" s="1095"/>
      <c r="T40" s="1094"/>
      <c r="U40" s="1094"/>
      <c r="V40" s="206"/>
    </row>
    <row r="41" spans="2:22" ht="30" customHeight="1" thickBot="1" x14ac:dyDescent="0.3">
      <c r="B41" s="314">
        <v>31</v>
      </c>
      <c r="C41" s="1095"/>
      <c r="D41" s="1095"/>
      <c r="E41" s="1095"/>
      <c r="F41" s="1095"/>
      <c r="G41" s="1095"/>
      <c r="H41" s="1094"/>
      <c r="I41" s="1094"/>
      <c r="J41" s="1095"/>
      <c r="K41" s="1095"/>
      <c r="L41" s="1095"/>
      <c r="M41" s="1095"/>
      <c r="N41" s="1095"/>
      <c r="O41" s="1094"/>
      <c r="P41" s="1094"/>
      <c r="Q41" s="1095"/>
      <c r="R41" s="1095"/>
      <c r="S41" s="1095"/>
      <c r="T41" s="1094"/>
      <c r="U41" s="1094"/>
      <c r="V41" s="206"/>
    </row>
    <row r="42" spans="2:22" ht="30" customHeight="1" thickBot="1" x14ac:dyDescent="0.3">
      <c r="B42" s="314">
        <v>32</v>
      </c>
      <c r="C42" s="1095"/>
      <c r="D42" s="1095"/>
      <c r="E42" s="1095"/>
      <c r="F42" s="1095"/>
      <c r="G42" s="1095"/>
      <c r="H42" s="1094"/>
      <c r="I42" s="1094"/>
      <c r="J42" s="1095"/>
      <c r="K42" s="1095"/>
      <c r="L42" s="1095"/>
      <c r="M42" s="1095"/>
      <c r="N42" s="1095"/>
      <c r="O42" s="1094"/>
      <c r="P42" s="1094"/>
      <c r="Q42" s="1095"/>
      <c r="R42" s="1095"/>
      <c r="S42" s="1095"/>
      <c r="T42" s="1094"/>
      <c r="U42" s="1094"/>
      <c r="V42" s="206"/>
    </row>
    <row r="43" spans="2:22" ht="30" customHeight="1" thickBot="1" x14ac:dyDescent="0.3">
      <c r="B43" s="314">
        <v>33</v>
      </c>
      <c r="C43" s="1095"/>
      <c r="D43" s="1095"/>
      <c r="E43" s="1095"/>
      <c r="F43" s="1095"/>
      <c r="G43" s="1095"/>
      <c r="H43" s="1094"/>
      <c r="I43" s="1094"/>
      <c r="J43" s="1095"/>
      <c r="K43" s="1095"/>
      <c r="L43" s="1095"/>
      <c r="M43" s="1095"/>
      <c r="N43" s="1095"/>
      <c r="O43" s="1094"/>
      <c r="P43" s="1094"/>
      <c r="Q43" s="1095"/>
      <c r="R43" s="1095"/>
      <c r="S43" s="1095"/>
      <c r="T43" s="1094"/>
      <c r="U43" s="1094"/>
      <c r="V43" s="206"/>
    </row>
    <row r="44" spans="2:22" ht="30" customHeight="1" thickBot="1" x14ac:dyDescent="0.3">
      <c r="B44" s="314">
        <v>34</v>
      </c>
      <c r="C44" s="1095"/>
      <c r="D44" s="1095"/>
      <c r="E44" s="1095"/>
      <c r="F44" s="1095"/>
      <c r="G44" s="1095"/>
      <c r="H44" s="1094"/>
      <c r="I44" s="1094"/>
      <c r="J44" s="1095"/>
      <c r="K44" s="1095"/>
      <c r="L44" s="1095"/>
      <c r="M44" s="1095"/>
      <c r="N44" s="1095"/>
      <c r="O44" s="1094"/>
      <c r="P44" s="1094"/>
      <c r="Q44" s="1095"/>
      <c r="R44" s="1095"/>
      <c r="S44" s="1095"/>
      <c r="T44" s="1094"/>
      <c r="U44" s="1094"/>
      <c r="V44" s="206"/>
    </row>
    <row r="45" spans="2:22" ht="30" customHeight="1" thickBot="1" x14ac:dyDescent="0.3">
      <c r="B45" s="314">
        <v>35</v>
      </c>
      <c r="C45" s="1095"/>
      <c r="D45" s="1095"/>
      <c r="E45" s="1095"/>
      <c r="F45" s="1095"/>
      <c r="G45" s="1095"/>
      <c r="H45" s="1094"/>
      <c r="I45" s="1094"/>
      <c r="J45" s="1095"/>
      <c r="K45" s="1095"/>
      <c r="L45" s="1095"/>
      <c r="M45" s="1095"/>
      <c r="N45" s="1095"/>
      <c r="O45" s="1094"/>
      <c r="P45" s="1094"/>
      <c r="Q45" s="1095"/>
      <c r="R45" s="1095"/>
      <c r="S45" s="1095"/>
      <c r="T45" s="1094"/>
      <c r="U45" s="1094"/>
      <c r="V45" s="206"/>
    </row>
    <row r="46" spans="2:22" ht="30" customHeight="1" thickBot="1" x14ac:dyDescent="0.3">
      <c r="B46" s="314">
        <v>36</v>
      </c>
      <c r="C46" s="1095"/>
      <c r="D46" s="1095"/>
      <c r="E46" s="1095"/>
      <c r="F46" s="1095"/>
      <c r="G46" s="1095"/>
      <c r="H46" s="1094"/>
      <c r="I46" s="1094"/>
      <c r="J46" s="1095"/>
      <c r="K46" s="1095"/>
      <c r="L46" s="1095"/>
      <c r="M46" s="1095"/>
      <c r="N46" s="1095"/>
      <c r="O46" s="1094"/>
      <c r="P46" s="1094"/>
      <c r="Q46" s="1095"/>
      <c r="R46" s="1095"/>
      <c r="S46" s="1095"/>
      <c r="T46" s="1094"/>
      <c r="U46" s="1094"/>
      <c r="V46" s="206"/>
    </row>
    <row r="47" spans="2:22" ht="30" customHeight="1" thickBot="1" x14ac:dyDescent="0.3">
      <c r="B47" s="314">
        <v>37</v>
      </c>
      <c r="C47" s="1095"/>
      <c r="D47" s="1095"/>
      <c r="E47" s="1095"/>
      <c r="F47" s="1095"/>
      <c r="G47" s="1095"/>
      <c r="H47" s="1094"/>
      <c r="I47" s="1094"/>
      <c r="J47" s="1095"/>
      <c r="K47" s="1095"/>
      <c r="L47" s="1095"/>
      <c r="M47" s="1095"/>
      <c r="N47" s="1095"/>
      <c r="O47" s="1094"/>
      <c r="P47" s="1094"/>
      <c r="Q47" s="1095"/>
      <c r="R47" s="1095"/>
      <c r="S47" s="1095"/>
      <c r="T47" s="1094"/>
      <c r="U47" s="1094"/>
      <c r="V47" s="206"/>
    </row>
    <row r="48" spans="2:22" ht="30" customHeight="1" thickBot="1" x14ac:dyDescent="0.3">
      <c r="B48" s="314">
        <v>38</v>
      </c>
      <c r="C48" s="1095"/>
      <c r="D48" s="1095"/>
      <c r="E48" s="1095"/>
      <c r="F48" s="1095"/>
      <c r="G48" s="1095"/>
      <c r="H48" s="1094"/>
      <c r="I48" s="1094"/>
      <c r="J48" s="1095"/>
      <c r="K48" s="1095"/>
      <c r="L48" s="1095"/>
      <c r="M48" s="1095"/>
      <c r="N48" s="1095"/>
      <c r="O48" s="1094"/>
      <c r="P48" s="1094"/>
      <c r="Q48" s="1095"/>
      <c r="R48" s="1095"/>
      <c r="S48" s="1095"/>
      <c r="T48" s="1094"/>
      <c r="U48" s="1094"/>
      <c r="V48" s="206"/>
    </row>
    <row r="49" spans="2:22" ht="30" customHeight="1" thickBot="1" x14ac:dyDescent="0.3">
      <c r="B49" s="314">
        <v>39</v>
      </c>
      <c r="C49" s="1095"/>
      <c r="D49" s="1095"/>
      <c r="E49" s="1095"/>
      <c r="F49" s="1095"/>
      <c r="G49" s="1095"/>
      <c r="H49" s="1094"/>
      <c r="I49" s="1094"/>
      <c r="J49" s="1095"/>
      <c r="K49" s="1095"/>
      <c r="L49" s="1095"/>
      <c r="M49" s="1095"/>
      <c r="N49" s="1095"/>
      <c r="O49" s="1094"/>
      <c r="P49" s="1094"/>
      <c r="Q49" s="1095"/>
      <c r="R49" s="1095"/>
      <c r="S49" s="1095"/>
      <c r="T49" s="1094"/>
      <c r="U49" s="1094"/>
      <c r="V49" s="206"/>
    </row>
    <row r="50" spans="2:22" ht="30" customHeight="1" thickBot="1" x14ac:dyDescent="0.3">
      <c r="B50" s="314">
        <v>40</v>
      </c>
      <c r="C50" s="1095"/>
      <c r="D50" s="1095"/>
      <c r="E50" s="1095"/>
      <c r="F50" s="1095"/>
      <c r="G50" s="1095"/>
      <c r="H50" s="1094"/>
      <c r="I50" s="1094"/>
      <c r="J50" s="1095"/>
      <c r="K50" s="1095"/>
      <c r="L50" s="1095"/>
      <c r="M50" s="1095"/>
      <c r="N50" s="1095"/>
      <c r="O50" s="1094"/>
      <c r="P50" s="1094"/>
      <c r="Q50" s="1095"/>
      <c r="R50" s="1095"/>
      <c r="S50" s="1095"/>
      <c r="T50" s="1094"/>
      <c r="U50" s="1094"/>
      <c r="V50" s="206"/>
    </row>
    <row r="51" spans="2:22" ht="30" customHeight="1" thickBot="1" x14ac:dyDescent="0.3">
      <c r="B51" s="314">
        <v>41</v>
      </c>
      <c r="C51" s="1095"/>
      <c r="D51" s="1095"/>
      <c r="E51" s="1095"/>
      <c r="F51" s="1095"/>
      <c r="G51" s="1095"/>
      <c r="H51" s="1094"/>
      <c r="I51" s="1094"/>
      <c r="J51" s="1095"/>
      <c r="K51" s="1095"/>
      <c r="L51" s="1095"/>
      <c r="M51" s="1095"/>
      <c r="N51" s="1095"/>
      <c r="O51" s="1094"/>
      <c r="P51" s="1094"/>
      <c r="Q51" s="1095"/>
      <c r="R51" s="1095"/>
      <c r="S51" s="1095"/>
      <c r="T51" s="1094"/>
      <c r="U51" s="1094"/>
      <c r="V51" s="206"/>
    </row>
    <row r="52" spans="2:22" ht="30" customHeight="1" thickBot="1" x14ac:dyDescent="0.3">
      <c r="B52" s="314">
        <v>42</v>
      </c>
      <c r="C52" s="1095"/>
      <c r="D52" s="1095"/>
      <c r="E52" s="1095"/>
      <c r="F52" s="1095"/>
      <c r="G52" s="1095"/>
      <c r="H52" s="1094"/>
      <c r="I52" s="1094"/>
      <c r="J52" s="1095"/>
      <c r="K52" s="1095"/>
      <c r="L52" s="1095"/>
      <c r="M52" s="1095"/>
      <c r="N52" s="1095"/>
      <c r="O52" s="1094"/>
      <c r="P52" s="1094"/>
      <c r="Q52" s="1095"/>
      <c r="R52" s="1095"/>
      <c r="S52" s="1095"/>
      <c r="T52" s="1094"/>
      <c r="U52" s="1094"/>
      <c r="V52" s="206"/>
    </row>
    <row r="53" spans="2:22" ht="30" customHeight="1" thickBot="1" x14ac:dyDescent="0.3">
      <c r="B53" s="314">
        <v>43</v>
      </c>
      <c r="C53" s="1095"/>
      <c r="D53" s="1095"/>
      <c r="E53" s="1095"/>
      <c r="F53" s="1095"/>
      <c r="G53" s="1095"/>
      <c r="H53" s="1094"/>
      <c r="I53" s="1094"/>
      <c r="J53" s="1095"/>
      <c r="K53" s="1095"/>
      <c r="L53" s="1095"/>
      <c r="M53" s="1095"/>
      <c r="N53" s="1095"/>
      <c r="O53" s="1094"/>
      <c r="P53" s="1094"/>
      <c r="Q53" s="1095"/>
      <c r="R53" s="1095"/>
      <c r="S53" s="1095"/>
      <c r="T53" s="1094"/>
      <c r="U53" s="1094"/>
      <c r="V53" s="206"/>
    </row>
    <row r="54" spans="2:22" ht="30" customHeight="1" thickBot="1" x14ac:dyDescent="0.3">
      <c r="B54" s="314">
        <v>44</v>
      </c>
      <c r="C54" s="1095"/>
      <c r="D54" s="1095"/>
      <c r="E54" s="1095"/>
      <c r="F54" s="1095"/>
      <c r="G54" s="1095"/>
      <c r="H54" s="1094"/>
      <c r="I54" s="1094"/>
      <c r="J54" s="1095"/>
      <c r="K54" s="1095"/>
      <c r="L54" s="1095"/>
      <c r="M54" s="1095"/>
      <c r="N54" s="1095"/>
      <c r="O54" s="1094"/>
      <c r="P54" s="1094"/>
      <c r="Q54" s="1095"/>
      <c r="R54" s="1095"/>
      <c r="S54" s="1095"/>
      <c r="T54" s="1094"/>
      <c r="U54" s="1094"/>
      <c r="V54" s="206"/>
    </row>
    <row r="55" spans="2:22" ht="30" customHeight="1" thickBot="1" x14ac:dyDescent="0.3">
      <c r="B55" s="314">
        <v>45</v>
      </c>
      <c r="C55" s="1095"/>
      <c r="D55" s="1095"/>
      <c r="E55" s="1095"/>
      <c r="F55" s="1095"/>
      <c r="G55" s="1095"/>
      <c r="H55" s="1094"/>
      <c r="I55" s="1094"/>
      <c r="J55" s="1095"/>
      <c r="K55" s="1095"/>
      <c r="L55" s="1095"/>
      <c r="M55" s="1095"/>
      <c r="N55" s="1095"/>
      <c r="O55" s="1094"/>
      <c r="P55" s="1094"/>
      <c r="Q55" s="1095"/>
      <c r="R55" s="1095"/>
      <c r="S55" s="1095"/>
      <c r="T55" s="1094"/>
      <c r="U55" s="1094"/>
      <c r="V55" s="206"/>
    </row>
    <row r="56" spans="2:22" ht="30" customHeight="1" thickBot="1" x14ac:dyDescent="0.3">
      <c r="B56" s="314">
        <v>46</v>
      </c>
      <c r="C56" s="1095"/>
      <c r="D56" s="1095"/>
      <c r="E56" s="1095"/>
      <c r="F56" s="1095"/>
      <c r="G56" s="1095"/>
      <c r="H56" s="1094"/>
      <c r="I56" s="1094"/>
      <c r="J56" s="1095"/>
      <c r="K56" s="1095"/>
      <c r="L56" s="1095"/>
      <c r="M56" s="1095"/>
      <c r="N56" s="1095"/>
      <c r="O56" s="1094"/>
      <c r="P56" s="1094"/>
      <c r="Q56" s="1095"/>
      <c r="R56" s="1095"/>
      <c r="S56" s="1095"/>
      <c r="T56" s="1094"/>
      <c r="U56" s="1094"/>
      <c r="V56" s="206"/>
    </row>
    <row r="57" spans="2:22" ht="30" customHeight="1" thickBot="1" x14ac:dyDescent="0.3">
      <c r="B57" s="314">
        <v>47</v>
      </c>
      <c r="C57" s="1095"/>
      <c r="D57" s="1095"/>
      <c r="E57" s="1095"/>
      <c r="F57" s="1095"/>
      <c r="G57" s="1095"/>
      <c r="H57" s="1094"/>
      <c r="I57" s="1094"/>
      <c r="J57" s="1095"/>
      <c r="K57" s="1095"/>
      <c r="L57" s="1095"/>
      <c r="M57" s="1095"/>
      <c r="N57" s="1095"/>
      <c r="O57" s="1094"/>
      <c r="P57" s="1094"/>
      <c r="Q57" s="1095"/>
      <c r="R57" s="1095"/>
      <c r="S57" s="1095"/>
      <c r="T57" s="1094"/>
      <c r="U57" s="1094"/>
      <c r="V57" s="206"/>
    </row>
    <row r="58" spans="2:22" ht="30" customHeight="1" thickBot="1" x14ac:dyDescent="0.3">
      <c r="B58" s="314">
        <v>48</v>
      </c>
      <c r="C58" s="1095"/>
      <c r="D58" s="1095"/>
      <c r="E58" s="1095"/>
      <c r="F58" s="1095"/>
      <c r="G58" s="1095"/>
      <c r="H58" s="1094"/>
      <c r="I58" s="1094"/>
      <c r="J58" s="1095"/>
      <c r="K58" s="1095"/>
      <c r="L58" s="1095"/>
      <c r="M58" s="1095"/>
      <c r="N58" s="1095"/>
      <c r="O58" s="1094"/>
      <c r="P58" s="1094"/>
      <c r="Q58" s="1095"/>
      <c r="R58" s="1095"/>
      <c r="S58" s="1095"/>
      <c r="T58" s="1094"/>
      <c r="U58" s="1094"/>
      <c r="V58" s="206"/>
    </row>
    <row r="59" spans="2:22" ht="30" customHeight="1" thickBot="1" x14ac:dyDescent="0.3">
      <c r="B59" s="314">
        <v>49</v>
      </c>
      <c r="C59" s="1095"/>
      <c r="D59" s="1095"/>
      <c r="E59" s="1095"/>
      <c r="F59" s="1095"/>
      <c r="G59" s="1095"/>
      <c r="H59" s="1094"/>
      <c r="I59" s="1094"/>
      <c r="J59" s="1095"/>
      <c r="K59" s="1095"/>
      <c r="L59" s="1095"/>
      <c r="M59" s="1095"/>
      <c r="N59" s="1095"/>
      <c r="O59" s="1094"/>
      <c r="P59" s="1094"/>
      <c r="Q59" s="1095"/>
      <c r="R59" s="1095"/>
      <c r="S59" s="1095"/>
      <c r="T59" s="1094"/>
      <c r="U59" s="1094"/>
      <c r="V59" s="206"/>
    </row>
    <row r="60" spans="2:22" ht="30" customHeight="1" thickBot="1" x14ac:dyDescent="0.3">
      <c r="B60" s="314">
        <v>50</v>
      </c>
      <c r="C60" s="1095"/>
      <c r="D60" s="1095"/>
      <c r="E60" s="1095"/>
      <c r="F60" s="1095"/>
      <c r="G60" s="1095"/>
      <c r="H60" s="1094"/>
      <c r="I60" s="1094"/>
      <c r="J60" s="1095"/>
      <c r="K60" s="1095"/>
      <c r="L60" s="1095"/>
      <c r="M60" s="1095"/>
      <c r="N60" s="1095"/>
      <c r="O60" s="1094"/>
      <c r="P60" s="1094"/>
      <c r="Q60" s="1095"/>
      <c r="R60" s="1095"/>
      <c r="S60" s="1095"/>
      <c r="T60" s="1094"/>
      <c r="U60" s="1094"/>
      <c r="V60" s="206"/>
    </row>
    <row r="61" spans="2:22" ht="30" customHeight="1" thickBot="1" x14ac:dyDescent="0.3">
      <c r="B61" s="314">
        <v>51</v>
      </c>
      <c r="C61" s="1095"/>
      <c r="D61" s="1095"/>
      <c r="E61" s="1095"/>
      <c r="F61" s="1095"/>
      <c r="G61" s="1095"/>
      <c r="H61" s="1094"/>
      <c r="I61" s="1094"/>
      <c r="J61" s="1095"/>
      <c r="K61" s="1095"/>
      <c r="L61" s="1095"/>
      <c r="M61" s="1095"/>
      <c r="N61" s="1095"/>
      <c r="O61" s="1094"/>
      <c r="P61" s="1094"/>
      <c r="Q61" s="1095"/>
      <c r="R61" s="1095"/>
      <c r="S61" s="1095"/>
      <c r="T61" s="1094"/>
      <c r="U61" s="1094"/>
      <c r="V61" s="206"/>
    </row>
    <row r="62" spans="2:22" ht="30" customHeight="1" thickBot="1" x14ac:dyDescent="0.3">
      <c r="B62" s="314">
        <v>52</v>
      </c>
      <c r="C62" s="1095"/>
      <c r="D62" s="1095"/>
      <c r="E62" s="1095"/>
      <c r="F62" s="1095"/>
      <c r="G62" s="1095"/>
      <c r="H62" s="1094"/>
      <c r="I62" s="1094"/>
      <c r="J62" s="1095"/>
      <c r="K62" s="1095"/>
      <c r="L62" s="1095"/>
      <c r="M62" s="1095"/>
      <c r="N62" s="1095"/>
      <c r="O62" s="1094"/>
      <c r="P62" s="1094"/>
      <c r="Q62" s="1095"/>
      <c r="R62" s="1095"/>
      <c r="S62" s="1095"/>
      <c r="T62" s="1094"/>
      <c r="U62" s="1094"/>
      <c r="V62" s="206"/>
    </row>
    <row r="63" spans="2:22" ht="30" customHeight="1" thickBot="1" x14ac:dyDescent="0.3">
      <c r="B63" s="314">
        <v>53</v>
      </c>
      <c r="C63" s="1095"/>
      <c r="D63" s="1095"/>
      <c r="E63" s="1095"/>
      <c r="F63" s="1095"/>
      <c r="G63" s="1095"/>
      <c r="H63" s="1094"/>
      <c r="I63" s="1094"/>
      <c r="J63" s="1095"/>
      <c r="K63" s="1095"/>
      <c r="L63" s="1095"/>
      <c r="M63" s="1095"/>
      <c r="N63" s="1095"/>
      <c r="O63" s="1094"/>
      <c r="P63" s="1094"/>
      <c r="Q63" s="1095"/>
      <c r="R63" s="1095"/>
      <c r="S63" s="1095"/>
      <c r="T63" s="1094"/>
      <c r="U63" s="1094"/>
      <c r="V63" s="206"/>
    </row>
    <row r="64" spans="2:22" ht="30" customHeight="1" thickBot="1" x14ac:dyDescent="0.3">
      <c r="B64" s="314">
        <v>54</v>
      </c>
      <c r="C64" s="1095"/>
      <c r="D64" s="1095"/>
      <c r="E64" s="1095"/>
      <c r="F64" s="1095"/>
      <c r="G64" s="1095"/>
      <c r="H64" s="1094"/>
      <c r="I64" s="1094"/>
      <c r="J64" s="1095"/>
      <c r="K64" s="1095"/>
      <c r="L64" s="1095"/>
      <c r="M64" s="1095"/>
      <c r="N64" s="1095"/>
      <c r="O64" s="1094"/>
      <c r="P64" s="1094"/>
      <c r="Q64" s="1095"/>
      <c r="R64" s="1095"/>
      <c r="S64" s="1095"/>
      <c r="T64" s="1094"/>
      <c r="U64" s="1094"/>
      <c r="V64" s="206"/>
    </row>
    <row r="65" spans="2:22" ht="30" customHeight="1" thickBot="1" x14ac:dyDescent="0.3">
      <c r="B65" s="314">
        <v>55</v>
      </c>
      <c r="C65" s="1095"/>
      <c r="D65" s="1095"/>
      <c r="E65" s="1095"/>
      <c r="F65" s="1095"/>
      <c r="G65" s="1095"/>
      <c r="H65" s="1094"/>
      <c r="I65" s="1094"/>
      <c r="J65" s="1095"/>
      <c r="K65" s="1095"/>
      <c r="L65" s="1095"/>
      <c r="M65" s="1095"/>
      <c r="N65" s="1095"/>
      <c r="O65" s="1094"/>
      <c r="P65" s="1094"/>
      <c r="Q65" s="1095"/>
      <c r="R65" s="1095"/>
      <c r="S65" s="1095"/>
      <c r="T65" s="1094"/>
      <c r="U65" s="1094"/>
      <c r="V65" s="206"/>
    </row>
    <row r="66" spans="2:22" ht="30" customHeight="1" thickBot="1" x14ac:dyDescent="0.3">
      <c r="B66" s="314">
        <v>56</v>
      </c>
      <c r="C66" s="1095"/>
      <c r="D66" s="1095"/>
      <c r="E66" s="1095"/>
      <c r="F66" s="1095"/>
      <c r="G66" s="1095"/>
      <c r="H66" s="1094"/>
      <c r="I66" s="1094"/>
      <c r="J66" s="1095"/>
      <c r="K66" s="1095"/>
      <c r="L66" s="1095"/>
      <c r="M66" s="1095"/>
      <c r="N66" s="1095"/>
      <c r="O66" s="1094"/>
      <c r="P66" s="1094"/>
      <c r="Q66" s="1095"/>
      <c r="R66" s="1095"/>
      <c r="S66" s="1095"/>
      <c r="T66" s="1094"/>
      <c r="U66" s="1094"/>
      <c r="V66" s="206"/>
    </row>
    <row r="67" spans="2:22" ht="30" customHeight="1" thickBot="1" x14ac:dyDescent="0.3">
      <c r="B67" s="314">
        <v>57</v>
      </c>
      <c r="C67" s="1095"/>
      <c r="D67" s="1095"/>
      <c r="E67" s="1095"/>
      <c r="F67" s="1095"/>
      <c r="G67" s="1095"/>
      <c r="H67" s="1094"/>
      <c r="I67" s="1094"/>
      <c r="J67" s="1095"/>
      <c r="K67" s="1095"/>
      <c r="L67" s="1095"/>
      <c r="M67" s="1095"/>
      <c r="N67" s="1095"/>
      <c r="O67" s="1094"/>
      <c r="P67" s="1094"/>
      <c r="Q67" s="1095"/>
      <c r="R67" s="1095"/>
      <c r="S67" s="1095"/>
      <c r="T67" s="1094"/>
      <c r="U67" s="1094"/>
      <c r="V67" s="206"/>
    </row>
    <row r="68" spans="2:22" ht="30" customHeight="1" thickBot="1" x14ac:dyDescent="0.3">
      <c r="B68" s="314">
        <v>58</v>
      </c>
      <c r="C68" s="1095"/>
      <c r="D68" s="1095"/>
      <c r="E68" s="1095"/>
      <c r="F68" s="1095"/>
      <c r="G68" s="1095"/>
      <c r="H68" s="1094"/>
      <c r="I68" s="1094"/>
      <c r="J68" s="1095"/>
      <c r="K68" s="1095"/>
      <c r="L68" s="1095"/>
      <c r="M68" s="1095"/>
      <c r="N68" s="1095"/>
      <c r="O68" s="1094"/>
      <c r="P68" s="1094"/>
      <c r="Q68" s="1095"/>
      <c r="R68" s="1095"/>
      <c r="S68" s="1095"/>
      <c r="T68" s="1094"/>
      <c r="U68" s="1094"/>
      <c r="V68" s="206"/>
    </row>
    <row r="69" spans="2:22" ht="30" customHeight="1" thickBot="1" x14ac:dyDescent="0.3">
      <c r="B69" s="314">
        <v>59</v>
      </c>
      <c r="C69" s="1095"/>
      <c r="D69" s="1095"/>
      <c r="E69" s="1095"/>
      <c r="F69" s="1095"/>
      <c r="G69" s="1095"/>
      <c r="H69" s="1094"/>
      <c r="I69" s="1094"/>
      <c r="J69" s="1095"/>
      <c r="K69" s="1095"/>
      <c r="L69" s="1095"/>
      <c r="M69" s="1095"/>
      <c r="N69" s="1095"/>
      <c r="O69" s="1094"/>
      <c r="P69" s="1094"/>
      <c r="Q69" s="1095"/>
      <c r="R69" s="1095"/>
      <c r="S69" s="1095"/>
      <c r="T69" s="1094"/>
      <c r="U69" s="1094"/>
      <c r="V69" s="206"/>
    </row>
    <row r="70" spans="2:22" ht="30" customHeight="1" thickBot="1" x14ac:dyDescent="0.3">
      <c r="B70" s="314">
        <v>60</v>
      </c>
      <c r="C70" s="1095"/>
      <c r="D70" s="1095"/>
      <c r="E70" s="1095"/>
      <c r="F70" s="1095"/>
      <c r="G70" s="1095"/>
      <c r="H70" s="1094"/>
      <c r="I70" s="1094"/>
      <c r="J70" s="1095"/>
      <c r="K70" s="1095"/>
      <c r="L70" s="1095"/>
      <c r="M70" s="1095"/>
      <c r="N70" s="1095"/>
      <c r="O70" s="1094"/>
      <c r="P70" s="1094"/>
      <c r="Q70" s="1095"/>
      <c r="R70" s="1095"/>
      <c r="S70" s="1095"/>
      <c r="T70" s="1094"/>
      <c r="U70" s="1094"/>
      <c r="V70" s="206"/>
    </row>
    <row r="71" spans="2:22" ht="30" customHeight="1" thickBot="1" x14ac:dyDescent="0.3">
      <c r="B71" s="314">
        <v>61</v>
      </c>
      <c r="C71" s="1095"/>
      <c r="D71" s="1095"/>
      <c r="E71" s="1095"/>
      <c r="F71" s="1095"/>
      <c r="G71" s="1095"/>
      <c r="H71" s="1094"/>
      <c r="I71" s="1094"/>
      <c r="J71" s="1095"/>
      <c r="K71" s="1095"/>
      <c r="L71" s="1095"/>
      <c r="M71" s="1095"/>
      <c r="N71" s="1095"/>
      <c r="O71" s="1094"/>
      <c r="P71" s="1094"/>
      <c r="Q71" s="1095"/>
      <c r="R71" s="1095"/>
      <c r="S71" s="1095"/>
      <c r="T71" s="1094"/>
      <c r="U71" s="1094"/>
      <c r="V71" s="206"/>
    </row>
    <row r="72" spans="2:22" ht="30" customHeight="1" thickBot="1" x14ac:dyDescent="0.3">
      <c r="B72" s="314">
        <v>62</v>
      </c>
      <c r="C72" s="1095"/>
      <c r="D72" s="1095"/>
      <c r="E72" s="1095"/>
      <c r="F72" s="1095"/>
      <c r="G72" s="1095"/>
      <c r="H72" s="1094"/>
      <c r="I72" s="1094"/>
      <c r="J72" s="1095"/>
      <c r="K72" s="1095"/>
      <c r="L72" s="1095"/>
      <c r="M72" s="1095"/>
      <c r="N72" s="1095"/>
      <c r="O72" s="1094"/>
      <c r="P72" s="1094"/>
      <c r="Q72" s="1095"/>
      <c r="R72" s="1095"/>
      <c r="S72" s="1095"/>
      <c r="T72" s="1094"/>
      <c r="U72" s="1094"/>
      <c r="V72" s="206"/>
    </row>
    <row r="73" spans="2:22" ht="30" customHeight="1" thickBot="1" x14ac:dyDescent="0.3">
      <c r="B73" s="314">
        <v>63</v>
      </c>
      <c r="C73" s="1095"/>
      <c r="D73" s="1095"/>
      <c r="E73" s="1095"/>
      <c r="F73" s="1095"/>
      <c r="G73" s="1095"/>
      <c r="H73" s="1094"/>
      <c r="I73" s="1094"/>
      <c r="J73" s="1095"/>
      <c r="K73" s="1095"/>
      <c r="L73" s="1095"/>
      <c r="M73" s="1095"/>
      <c r="N73" s="1095"/>
      <c r="O73" s="1094"/>
      <c r="P73" s="1094"/>
      <c r="Q73" s="1095"/>
      <c r="R73" s="1095"/>
      <c r="S73" s="1095"/>
      <c r="T73" s="1094"/>
      <c r="U73" s="1094"/>
      <c r="V73" s="206"/>
    </row>
    <row r="74" spans="2:22" ht="30" customHeight="1" thickBot="1" x14ac:dyDescent="0.3">
      <c r="B74" s="314">
        <v>64</v>
      </c>
      <c r="C74" s="1095"/>
      <c r="D74" s="1095"/>
      <c r="E74" s="1095"/>
      <c r="F74" s="1095"/>
      <c r="G74" s="1095"/>
      <c r="H74" s="1094"/>
      <c r="I74" s="1094"/>
      <c r="J74" s="1095"/>
      <c r="K74" s="1095"/>
      <c r="L74" s="1095"/>
      <c r="M74" s="1095"/>
      <c r="N74" s="1095"/>
      <c r="O74" s="1094"/>
      <c r="P74" s="1094"/>
      <c r="Q74" s="1095"/>
      <c r="R74" s="1095"/>
      <c r="S74" s="1095"/>
      <c r="T74" s="1094"/>
      <c r="U74" s="1094"/>
      <c r="V74" s="206"/>
    </row>
    <row r="75" spans="2:22" ht="30" customHeight="1" thickBot="1" x14ac:dyDescent="0.3">
      <c r="B75" s="314">
        <v>65</v>
      </c>
      <c r="C75" s="1095"/>
      <c r="D75" s="1095"/>
      <c r="E75" s="1095"/>
      <c r="F75" s="1095"/>
      <c r="G75" s="1095"/>
      <c r="H75" s="1094"/>
      <c r="I75" s="1094"/>
      <c r="J75" s="1095"/>
      <c r="K75" s="1095"/>
      <c r="L75" s="1095"/>
      <c r="M75" s="1095"/>
      <c r="N75" s="1095"/>
      <c r="O75" s="1094"/>
      <c r="P75" s="1094"/>
      <c r="Q75" s="1095"/>
      <c r="R75" s="1095"/>
      <c r="S75" s="1095"/>
      <c r="T75" s="1094"/>
      <c r="U75" s="1094"/>
      <c r="V75" s="206"/>
    </row>
    <row r="76" spans="2:22" ht="30" customHeight="1" thickBot="1" x14ac:dyDescent="0.3">
      <c r="B76" s="314">
        <v>66</v>
      </c>
      <c r="C76" s="1095"/>
      <c r="D76" s="1095"/>
      <c r="E76" s="1095"/>
      <c r="F76" s="1095"/>
      <c r="G76" s="1095"/>
      <c r="H76" s="1094"/>
      <c r="I76" s="1094"/>
      <c r="J76" s="1095"/>
      <c r="K76" s="1095"/>
      <c r="L76" s="1095"/>
      <c r="M76" s="1095"/>
      <c r="N76" s="1095"/>
      <c r="O76" s="1094"/>
      <c r="P76" s="1094"/>
      <c r="Q76" s="1095"/>
      <c r="R76" s="1095"/>
      <c r="S76" s="1095"/>
      <c r="T76" s="1094"/>
      <c r="U76" s="1094"/>
      <c r="V76" s="206"/>
    </row>
    <row r="77" spans="2:22" ht="30" customHeight="1" thickBot="1" x14ac:dyDescent="0.3">
      <c r="B77" s="314">
        <v>67</v>
      </c>
      <c r="C77" s="1095"/>
      <c r="D77" s="1095"/>
      <c r="E77" s="1095"/>
      <c r="F77" s="1095"/>
      <c r="G77" s="1095"/>
      <c r="H77" s="1094"/>
      <c r="I77" s="1094"/>
      <c r="J77" s="1095"/>
      <c r="K77" s="1095"/>
      <c r="L77" s="1095"/>
      <c r="M77" s="1095"/>
      <c r="N77" s="1095"/>
      <c r="O77" s="1094"/>
      <c r="P77" s="1094"/>
      <c r="Q77" s="1095"/>
      <c r="R77" s="1095"/>
      <c r="S77" s="1095"/>
      <c r="T77" s="1094"/>
      <c r="U77" s="1094"/>
      <c r="V77" s="206"/>
    </row>
    <row r="78" spans="2:22" ht="30" customHeight="1" thickBot="1" x14ac:dyDescent="0.3">
      <c r="B78" s="314">
        <v>68</v>
      </c>
      <c r="C78" s="1095"/>
      <c r="D78" s="1095"/>
      <c r="E78" s="1095"/>
      <c r="F78" s="1095"/>
      <c r="G78" s="1095"/>
      <c r="H78" s="1094"/>
      <c r="I78" s="1094"/>
      <c r="J78" s="1095"/>
      <c r="K78" s="1095"/>
      <c r="L78" s="1095"/>
      <c r="M78" s="1095"/>
      <c r="N78" s="1095"/>
      <c r="O78" s="1094"/>
      <c r="P78" s="1094"/>
      <c r="Q78" s="1095"/>
      <c r="R78" s="1095"/>
      <c r="S78" s="1095"/>
      <c r="T78" s="1094"/>
      <c r="U78" s="1094"/>
      <c r="V78" s="206"/>
    </row>
    <row r="79" spans="2:22" ht="30" customHeight="1" thickBot="1" x14ac:dyDescent="0.3">
      <c r="B79" s="314">
        <v>69</v>
      </c>
      <c r="C79" s="1095"/>
      <c r="D79" s="1095"/>
      <c r="E79" s="1095"/>
      <c r="F79" s="1095"/>
      <c r="G79" s="1095"/>
      <c r="H79" s="1094"/>
      <c r="I79" s="1094"/>
      <c r="J79" s="1095"/>
      <c r="K79" s="1095"/>
      <c r="L79" s="1095"/>
      <c r="M79" s="1095"/>
      <c r="N79" s="1095"/>
      <c r="O79" s="1094"/>
      <c r="P79" s="1094"/>
      <c r="Q79" s="1095"/>
      <c r="R79" s="1095"/>
      <c r="S79" s="1095"/>
      <c r="T79" s="1094"/>
      <c r="U79" s="1094"/>
      <c r="V79" s="206"/>
    </row>
    <row r="80" spans="2:22" ht="30" customHeight="1" thickBot="1" x14ac:dyDescent="0.3">
      <c r="B80" s="314">
        <v>70</v>
      </c>
      <c r="C80" s="1095"/>
      <c r="D80" s="1095"/>
      <c r="E80" s="1095"/>
      <c r="F80" s="1095"/>
      <c r="G80" s="1095"/>
      <c r="H80" s="1094"/>
      <c r="I80" s="1094"/>
      <c r="J80" s="1095"/>
      <c r="K80" s="1095"/>
      <c r="L80" s="1095"/>
      <c r="M80" s="1095"/>
      <c r="N80" s="1095"/>
      <c r="O80" s="1094"/>
      <c r="P80" s="1094"/>
      <c r="Q80" s="1095"/>
      <c r="R80" s="1095"/>
      <c r="S80" s="1095"/>
      <c r="T80" s="1094"/>
      <c r="U80" s="1094"/>
      <c r="V80" s="206"/>
    </row>
    <row r="81" spans="2:22" ht="30" customHeight="1" thickBot="1" x14ac:dyDescent="0.3">
      <c r="B81" s="314">
        <v>71</v>
      </c>
      <c r="C81" s="1095"/>
      <c r="D81" s="1095"/>
      <c r="E81" s="1095"/>
      <c r="F81" s="1095"/>
      <c r="G81" s="1095"/>
      <c r="H81" s="1094"/>
      <c r="I81" s="1094"/>
      <c r="J81" s="1095"/>
      <c r="K81" s="1095"/>
      <c r="L81" s="1095"/>
      <c r="M81" s="1095"/>
      <c r="N81" s="1095"/>
      <c r="O81" s="1094"/>
      <c r="P81" s="1094"/>
      <c r="Q81" s="1095"/>
      <c r="R81" s="1095"/>
      <c r="S81" s="1095"/>
      <c r="T81" s="1094"/>
      <c r="U81" s="1094"/>
      <c r="V81" s="206"/>
    </row>
    <row r="82" spans="2:22" ht="30" customHeight="1" thickBot="1" x14ac:dyDescent="0.3">
      <c r="B82" s="314">
        <v>72</v>
      </c>
      <c r="C82" s="1095"/>
      <c r="D82" s="1095"/>
      <c r="E82" s="1095"/>
      <c r="F82" s="1095"/>
      <c r="G82" s="1095"/>
      <c r="H82" s="1094"/>
      <c r="I82" s="1094"/>
      <c r="J82" s="1095"/>
      <c r="K82" s="1095"/>
      <c r="L82" s="1095"/>
      <c r="M82" s="1095"/>
      <c r="N82" s="1095"/>
      <c r="O82" s="1094"/>
      <c r="P82" s="1094"/>
      <c r="Q82" s="1095"/>
      <c r="R82" s="1095"/>
      <c r="S82" s="1095"/>
      <c r="T82" s="1094"/>
      <c r="U82" s="1094"/>
      <c r="V82" s="206"/>
    </row>
    <row r="83" spans="2:22" ht="30" customHeight="1" thickBot="1" x14ac:dyDescent="0.3">
      <c r="B83" s="314">
        <v>73</v>
      </c>
      <c r="C83" s="1095"/>
      <c r="D83" s="1095"/>
      <c r="E83" s="1095"/>
      <c r="F83" s="1095"/>
      <c r="G83" s="1095"/>
      <c r="H83" s="1094"/>
      <c r="I83" s="1094"/>
      <c r="J83" s="1095"/>
      <c r="K83" s="1095"/>
      <c r="L83" s="1095"/>
      <c r="M83" s="1095"/>
      <c r="N83" s="1095"/>
      <c r="O83" s="1094"/>
      <c r="P83" s="1094"/>
      <c r="Q83" s="1095"/>
      <c r="R83" s="1095"/>
      <c r="S83" s="1095"/>
      <c r="T83" s="1094"/>
      <c r="U83" s="1094"/>
      <c r="V83" s="206"/>
    </row>
    <row r="84" spans="2:22" ht="30" customHeight="1" thickBot="1" x14ac:dyDescent="0.3">
      <c r="B84" s="314">
        <v>74</v>
      </c>
      <c r="C84" s="1095"/>
      <c r="D84" s="1095"/>
      <c r="E84" s="1095"/>
      <c r="F84" s="1095"/>
      <c r="G84" s="1095"/>
      <c r="H84" s="1094"/>
      <c r="I84" s="1094"/>
      <c r="J84" s="1095"/>
      <c r="K84" s="1095"/>
      <c r="L84" s="1095"/>
      <c r="M84" s="1095"/>
      <c r="N84" s="1095"/>
      <c r="O84" s="1094"/>
      <c r="P84" s="1094"/>
      <c r="Q84" s="1095"/>
      <c r="R84" s="1095"/>
      <c r="S84" s="1095"/>
      <c r="T84" s="1094"/>
      <c r="U84" s="1094"/>
      <c r="V84" s="206"/>
    </row>
    <row r="85" spans="2:22" ht="30" customHeight="1" thickBot="1" x14ac:dyDescent="0.3">
      <c r="B85" s="314">
        <v>75</v>
      </c>
      <c r="C85" s="1095"/>
      <c r="D85" s="1095"/>
      <c r="E85" s="1095"/>
      <c r="F85" s="1095"/>
      <c r="G85" s="1095"/>
      <c r="H85" s="1094"/>
      <c r="I85" s="1094"/>
      <c r="J85" s="1095"/>
      <c r="K85" s="1095"/>
      <c r="L85" s="1095"/>
      <c r="M85" s="1095"/>
      <c r="N85" s="1095"/>
      <c r="O85" s="1094"/>
      <c r="P85" s="1094"/>
      <c r="Q85" s="1095"/>
      <c r="R85" s="1095"/>
      <c r="S85" s="1095"/>
      <c r="T85" s="1094"/>
      <c r="U85" s="1094"/>
      <c r="V85" s="206"/>
    </row>
    <row r="86" spans="2:22" ht="30" customHeight="1" thickBot="1" x14ac:dyDescent="0.3">
      <c r="B86" s="314">
        <v>76</v>
      </c>
      <c r="C86" s="1095"/>
      <c r="D86" s="1095"/>
      <c r="E86" s="1095"/>
      <c r="F86" s="1095"/>
      <c r="G86" s="1095"/>
      <c r="H86" s="1094"/>
      <c r="I86" s="1094"/>
      <c r="J86" s="1095"/>
      <c r="K86" s="1095"/>
      <c r="L86" s="1095"/>
      <c r="M86" s="1095"/>
      <c r="N86" s="1095"/>
      <c r="O86" s="1094"/>
      <c r="P86" s="1094"/>
      <c r="Q86" s="1095"/>
      <c r="R86" s="1095"/>
      <c r="S86" s="1095"/>
      <c r="T86" s="1094"/>
      <c r="U86" s="1094"/>
      <c r="V86" s="206"/>
    </row>
    <row r="87" spans="2:22" ht="30" customHeight="1" thickBot="1" x14ac:dyDescent="0.3">
      <c r="B87" s="314">
        <v>77</v>
      </c>
      <c r="C87" s="1095"/>
      <c r="D87" s="1095"/>
      <c r="E87" s="1095"/>
      <c r="F87" s="1095"/>
      <c r="G87" s="1095"/>
      <c r="H87" s="1094"/>
      <c r="I87" s="1094"/>
      <c r="J87" s="1095"/>
      <c r="K87" s="1095"/>
      <c r="L87" s="1095"/>
      <c r="M87" s="1095"/>
      <c r="N87" s="1095"/>
      <c r="O87" s="1094"/>
      <c r="P87" s="1094"/>
      <c r="Q87" s="1095"/>
      <c r="R87" s="1095"/>
      <c r="S87" s="1095"/>
      <c r="T87" s="1094"/>
      <c r="U87" s="1094"/>
      <c r="V87" s="206"/>
    </row>
    <row r="88" spans="2:22" ht="30" customHeight="1" thickBot="1" x14ac:dyDescent="0.3">
      <c r="B88" s="314">
        <v>78</v>
      </c>
      <c r="C88" s="1095"/>
      <c r="D88" s="1095"/>
      <c r="E88" s="1095"/>
      <c r="F88" s="1095"/>
      <c r="G88" s="1095"/>
      <c r="H88" s="1094"/>
      <c r="I88" s="1094"/>
      <c r="J88" s="1095"/>
      <c r="K88" s="1095"/>
      <c r="L88" s="1095"/>
      <c r="M88" s="1095"/>
      <c r="N88" s="1095"/>
      <c r="O88" s="1094"/>
      <c r="P88" s="1094"/>
      <c r="Q88" s="1095"/>
      <c r="R88" s="1095"/>
      <c r="S88" s="1095"/>
      <c r="T88" s="1094"/>
      <c r="U88" s="1094"/>
      <c r="V88" s="206"/>
    </row>
    <row r="89" spans="2:22" ht="30" customHeight="1" thickBot="1" x14ac:dyDescent="0.3">
      <c r="B89" s="314">
        <v>79</v>
      </c>
      <c r="C89" s="1095"/>
      <c r="D89" s="1095"/>
      <c r="E89" s="1095"/>
      <c r="F89" s="1095"/>
      <c r="G89" s="1095"/>
      <c r="H89" s="1094"/>
      <c r="I89" s="1094"/>
      <c r="J89" s="1095"/>
      <c r="K89" s="1095"/>
      <c r="L89" s="1095"/>
      <c r="M89" s="1095"/>
      <c r="N89" s="1095"/>
      <c r="O89" s="1094"/>
      <c r="P89" s="1094"/>
      <c r="Q89" s="1095"/>
      <c r="R89" s="1095"/>
      <c r="S89" s="1095"/>
      <c r="T89" s="1094"/>
      <c r="U89" s="1094"/>
      <c r="V89" s="206"/>
    </row>
    <row r="90" spans="2:22" ht="30" customHeight="1" thickBot="1" x14ac:dyDescent="0.3">
      <c r="B90" s="314">
        <v>80</v>
      </c>
      <c r="C90" s="1095"/>
      <c r="D90" s="1095"/>
      <c r="E90" s="1095"/>
      <c r="F90" s="1095"/>
      <c r="G90" s="1095"/>
      <c r="H90" s="1094"/>
      <c r="I90" s="1094"/>
      <c r="J90" s="1095"/>
      <c r="K90" s="1095"/>
      <c r="L90" s="1095"/>
      <c r="M90" s="1095"/>
      <c r="N90" s="1095"/>
      <c r="O90" s="1094"/>
      <c r="P90" s="1094"/>
      <c r="Q90" s="1095"/>
      <c r="R90" s="1095"/>
      <c r="S90" s="1095"/>
      <c r="T90" s="1094"/>
      <c r="U90" s="1094"/>
      <c r="V90" s="206"/>
    </row>
    <row r="91" spans="2:22" ht="30" customHeight="1" thickBot="1" x14ac:dyDescent="0.3">
      <c r="B91" s="314">
        <v>81</v>
      </c>
      <c r="C91" s="1095"/>
      <c r="D91" s="1095"/>
      <c r="E91" s="1095"/>
      <c r="F91" s="1095"/>
      <c r="G91" s="1095"/>
      <c r="H91" s="1094"/>
      <c r="I91" s="1094"/>
      <c r="J91" s="1095"/>
      <c r="K91" s="1095"/>
      <c r="L91" s="1095"/>
      <c r="M91" s="1095"/>
      <c r="N91" s="1095"/>
      <c r="O91" s="1094"/>
      <c r="P91" s="1094"/>
      <c r="Q91" s="1095"/>
      <c r="R91" s="1095"/>
      <c r="S91" s="1095"/>
      <c r="T91" s="1094"/>
      <c r="U91" s="1094"/>
      <c r="V91" s="206"/>
    </row>
    <row r="92" spans="2:22" ht="30" customHeight="1" thickBot="1" x14ac:dyDescent="0.3">
      <c r="B92" s="314">
        <v>82</v>
      </c>
      <c r="C92" s="1095"/>
      <c r="D92" s="1095"/>
      <c r="E92" s="1095"/>
      <c r="F92" s="1095"/>
      <c r="G92" s="1095"/>
      <c r="H92" s="1094"/>
      <c r="I92" s="1094"/>
      <c r="J92" s="1095"/>
      <c r="K92" s="1095"/>
      <c r="L92" s="1095"/>
      <c r="M92" s="1095"/>
      <c r="N92" s="1095"/>
      <c r="O92" s="1094"/>
      <c r="P92" s="1094"/>
      <c r="Q92" s="1095"/>
      <c r="R92" s="1095"/>
      <c r="S92" s="1095"/>
      <c r="T92" s="1094"/>
      <c r="U92" s="1094"/>
      <c r="V92" s="206"/>
    </row>
    <row r="93" spans="2:22" ht="30" customHeight="1" thickBot="1" x14ac:dyDescent="0.3">
      <c r="B93" s="314">
        <v>83</v>
      </c>
      <c r="C93" s="1095"/>
      <c r="D93" s="1095"/>
      <c r="E93" s="1095"/>
      <c r="F93" s="1095"/>
      <c r="G93" s="1095"/>
      <c r="H93" s="1094"/>
      <c r="I93" s="1094"/>
      <c r="J93" s="1095"/>
      <c r="K93" s="1095"/>
      <c r="L93" s="1095"/>
      <c r="M93" s="1095"/>
      <c r="N93" s="1095"/>
      <c r="O93" s="1094"/>
      <c r="P93" s="1094"/>
      <c r="Q93" s="1095"/>
      <c r="R93" s="1095"/>
      <c r="S93" s="1095"/>
      <c r="T93" s="1094"/>
      <c r="U93" s="1094"/>
      <c r="V93" s="206"/>
    </row>
    <row r="94" spans="2:22" ht="30" customHeight="1" thickBot="1" x14ac:dyDescent="0.3">
      <c r="B94" s="314">
        <v>84</v>
      </c>
      <c r="C94" s="1095"/>
      <c r="D94" s="1095"/>
      <c r="E94" s="1095"/>
      <c r="F94" s="1095"/>
      <c r="G94" s="1095"/>
      <c r="H94" s="1094"/>
      <c r="I94" s="1094"/>
      <c r="J94" s="1095"/>
      <c r="K94" s="1095"/>
      <c r="L94" s="1095"/>
      <c r="M94" s="1095"/>
      <c r="N94" s="1095"/>
      <c r="O94" s="1094"/>
      <c r="P94" s="1094"/>
      <c r="Q94" s="1095"/>
      <c r="R94" s="1095"/>
      <c r="S94" s="1095"/>
      <c r="T94" s="1094"/>
      <c r="U94" s="1094"/>
      <c r="V94" s="206"/>
    </row>
    <row r="95" spans="2:22" ht="30" customHeight="1" thickBot="1" x14ac:dyDescent="0.3">
      <c r="B95" s="314">
        <v>85</v>
      </c>
      <c r="C95" s="1095"/>
      <c r="D95" s="1095"/>
      <c r="E95" s="1095"/>
      <c r="F95" s="1095"/>
      <c r="G95" s="1095"/>
      <c r="H95" s="1094"/>
      <c r="I95" s="1094"/>
      <c r="J95" s="1095"/>
      <c r="K95" s="1095"/>
      <c r="L95" s="1095"/>
      <c r="M95" s="1095"/>
      <c r="N95" s="1095"/>
      <c r="O95" s="1094"/>
      <c r="P95" s="1094"/>
      <c r="Q95" s="1095"/>
      <c r="R95" s="1095"/>
      <c r="S95" s="1095"/>
      <c r="T95" s="1094"/>
      <c r="U95" s="1094"/>
      <c r="V95" s="206"/>
    </row>
    <row r="96" spans="2:22" ht="30" customHeight="1" thickBot="1" x14ac:dyDescent="0.3">
      <c r="B96" s="314">
        <v>86</v>
      </c>
      <c r="C96" s="1095"/>
      <c r="D96" s="1095"/>
      <c r="E96" s="1095"/>
      <c r="F96" s="1095"/>
      <c r="G96" s="1095"/>
      <c r="H96" s="1094"/>
      <c r="I96" s="1094"/>
      <c r="J96" s="1095"/>
      <c r="K96" s="1095"/>
      <c r="L96" s="1095"/>
      <c r="M96" s="1095"/>
      <c r="N96" s="1095"/>
      <c r="O96" s="1094"/>
      <c r="P96" s="1094"/>
      <c r="Q96" s="1095"/>
      <c r="R96" s="1095"/>
      <c r="S96" s="1095"/>
      <c r="T96" s="1094"/>
      <c r="U96" s="1094"/>
      <c r="V96" s="206"/>
    </row>
    <row r="97" spans="2:22" ht="30" customHeight="1" thickBot="1" x14ac:dyDescent="0.3">
      <c r="B97" s="314">
        <v>87</v>
      </c>
      <c r="C97" s="1095"/>
      <c r="D97" s="1095"/>
      <c r="E97" s="1095"/>
      <c r="F97" s="1095"/>
      <c r="G97" s="1095"/>
      <c r="H97" s="1094"/>
      <c r="I97" s="1094"/>
      <c r="J97" s="1095"/>
      <c r="K97" s="1095"/>
      <c r="L97" s="1095"/>
      <c r="M97" s="1095"/>
      <c r="N97" s="1095"/>
      <c r="O97" s="1094"/>
      <c r="P97" s="1094"/>
      <c r="Q97" s="1095"/>
      <c r="R97" s="1095"/>
      <c r="S97" s="1095"/>
      <c r="T97" s="1094"/>
      <c r="U97" s="1094"/>
      <c r="V97" s="206"/>
    </row>
    <row r="98" spans="2:22" ht="30" customHeight="1" thickBot="1" x14ac:dyDescent="0.3">
      <c r="B98" s="314">
        <v>88</v>
      </c>
      <c r="C98" s="1095"/>
      <c r="D98" s="1095"/>
      <c r="E98" s="1095"/>
      <c r="F98" s="1095"/>
      <c r="G98" s="1095"/>
      <c r="H98" s="1094"/>
      <c r="I98" s="1094"/>
      <c r="J98" s="1095"/>
      <c r="K98" s="1095"/>
      <c r="L98" s="1095"/>
      <c r="M98" s="1095"/>
      <c r="N98" s="1095"/>
      <c r="O98" s="1094"/>
      <c r="P98" s="1094"/>
      <c r="Q98" s="1095"/>
      <c r="R98" s="1095"/>
      <c r="S98" s="1095"/>
      <c r="T98" s="1094"/>
      <c r="U98" s="1094"/>
      <c r="V98" s="206"/>
    </row>
    <row r="99" spans="2:22" ht="30" customHeight="1" thickBot="1" x14ac:dyDescent="0.3">
      <c r="B99" s="314">
        <v>89</v>
      </c>
      <c r="C99" s="1095"/>
      <c r="D99" s="1095"/>
      <c r="E99" s="1095"/>
      <c r="F99" s="1095"/>
      <c r="G99" s="1095"/>
      <c r="H99" s="1094"/>
      <c r="I99" s="1094"/>
      <c r="J99" s="1095"/>
      <c r="K99" s="1095"/>
      <c r="L99" s="1095"/>
      <c r="M99" s="1095"/>
      <c r="N99" s="1095"/>
      <c r="O99" s="1094"/>
      <c r="P99" s="1094"/>
      <c r="Q99" s="1095"/>
      <c r="R99" s="1095"/>
      <c r="S99" s="1095"/>
      <c r="T99" s="1094"/>
      <c r="U99" s="1094"/>
      <c r="V99" s="206"/>
    </row>
    <row r="100" spans="2:22" ht="30" customHeight="1" thickBot="1" x14ac:dyDescent="0.3">
      <c r="B100" s="314">
        <v>90</v>
      </c>
      <c r="C100" s="1095"/>
      <c r="D100" s="1095"/>
      <c r="E100" s="1095"/>
      <c r="F100" s="1095"/>
      <c r="G100" s="1095"/>
      <c r="H100" s="1094"/>
      <c r="I100" s="1094"/>
      <c r="J100" s="1095"/>
      <c r="K100" s="1095"/>
      <c r="L100" s="1095"/>
      <c r="M100" s="1095"/>
      <c r="N100" s="1095"/>
      <c r="O100" s="1094"/>
      <c r="P100" s="1094"/>
      <c r="Q100" s="1095"/>
      <c r="R100" s="1095"/>
      <c r="S100" s="1095"/>
      <c r="T100" s="1094"/>
      <c r="U100" s="1094"/>
      <c r="V100" s="206"/>
    </row>
    <row r="101" spans="2:22" ht="30" customHeight="1" thickBot="1" x14ac:dyDescent="0.3">
      <c r="B101" s="314">
        <v>91</v>
      </c>
      <c r="C101" s="1095"/>
      <c r="D101" s="1095"/>
      <c r="E101" s="1095"/>
      <c r="F101" s="1095"/>
      <c r="G101" s="1095"/>
      <c r="H101" s="1094"/>
      <c r="I101" s="1094"/>
      <c r="J101" s="1095"/>
      <c r="K101" s="1095"/>
      <c r="L101" s="1095"/>
      <c r="M101" s="1095"/>
      <c r="N101" s="1095"/>
      <c r="O101" s="1094"/>
      <c r="P101" s="1094"/>
      <c r="Q101" s="1095"/>
      <c r="R101" s="1095"/>
      <c r="S101" s="1095"/>
      <c r="T101" s="1094"/>
      <c r="U101" s="1094"/>
      <c r="V101" s="206"/>
    </row>
    <row r="102" spans="2:22" ht="30" customHeight="1" thickBot="1" x14ac:dyDescent="0.3">
      <c r="B102" s="314">
        <v>92</v>
      </c>
      <c r="C102" s="1095"/>
      <c r="D102" s="1095"/>
      <c r="E102" s="1095"/>
      <c r="F102" s="1095"/>
      <c r="G102" s="1095"/>
      <c r="H102" s="1094"/>
      <c r="I102" s="1094"/>
      <c r="J102" s="1095"/>
      <c r="K102" s="1095"/>
      <c r="L102" s="1095"/>
      <c r="M102" s="1095"/>
      <c r="N102" s="1095"/>
      <c r="O102" s="1094"/>
      <c r="P102" s="1094"/>
      <c r="Q102" s="1095"/>
      <c r="R102" s="1095"/>
      <c r="S102" s="1095"/>
      <c r="T102" s="1094"/>
      <c r="U102" s="1094"/>
      <c r="V102" s="206"/>
    </row>
    <row r="103" spans="2:22" ht="30" customHeight="1" thickBot="1" x14ac:dyDescent="0.3">
      <c r="B103" s="314">
        <v>93</v>
      </c>
      <c r="C103" s="1095"/>
      <c r="D103" s="1095"/>
      <c r="E103" s="1095"/>
      <c r="F103" s="1095"/>
      <c r="G103" s="1095"/>
      <c r="H103" s="1094"/>
      <c r="I103" s="1094"/>
      <c r="J103" s="1095"/>
      <c r="K103" s="1095"/>
      <c r="L103" s="1095"/>
      <c r="M103" s="1095"/>
      <c r="N103" s="1095"/>
      <c r="O103" s="1094"/>
      <c r="P103" s="1094"/>
      <c r="Q103" s="1095"/>
      <c r="R103" s="1095"/>
      <c r="S103" s="1095"/>
      <c r="T103" s="1094"/>
      <c r="U103" s="1094"/>
      <c r="V103" s="206"/>
    </row>
    <row r="104" spans="2:22" ht="30" customHeight="1" thickBot="1" x14ac:dyDescent="0.3">
      <c r="B104" s="314">
        <v>94</v>
      </c>
      <c r="C104" s="1095"/>
      <c r="D104" s="1095"/>
      <c r="E104" s="1095"/>
      <c r="F104" s="1095"/>
      <c r="G104" s="1095"/>
      <c r="H104" s="1094"/>
      <c r="I104" s="1094"/>
      <c r="J104" s="1095"/>
      <c r="K104" s="1095"/>
      <c r="L104" s="1095"/>
      <c r="M104" s="1095"/>
      <c r="N104" s="1095"/>
      <c r="O104" s="1094"/>
      <c r="P104" s="1094"/>
      <c r="Q104" s="1095"/>
      <c r="R104" s="1095"/>
      <c r="S104" s="1095"/>
      <c r="T104" s="1094"/>
      <c r="U104" s="1094"/>
      <c r="V104" s="206"/>
    </row>
    <row r="105" spans="2:22" ht="30" customHeight="1" thickBot="1" x14ac:dyDescent="0.3">
      <c r="B105" s="314">
        <v>95</v>
      </c>
      <c r="C105" s="1095"/>
      <c r="D105" s="1095"/>
      <c r="E105" s="1095"/>
      <c r="F105" s="1095"/>
      <c r="G105" s="1095"/>
      <c r="H105" s="1094"/>
      <c r="I105" s="1094"/>
      <c r="J105" s="1095"/>
      <c r="K105" s="1095"/>
      <c r="L105" s="1095"/>
      <c r="M105" s="1095"/>
      <c r="N105" s="1095"/>
      <c r="O105" s="1094"/>
      <c r="P105" s="1094"/>
      <c r="Q105" s="1095"/>
      <c r="R105" s="1095"/>
      <c r="S105" s="1095"/>
      <c r="T105" s="1094"/>
      <c r="U105" s="1094"/>
      <c r="V105" s="206"/>
    </row>
    <row r="106" spans="2:22" ht="30" customHeight="1" thickBot="1" x14ac:dyDescent="0.3">
      <c r="B106" s="314">
        <v>96</v>
      </c>
      <c r="C106" s="1095"/>
      <c r="D106" s="1095"/>
      <c r="E106" s="1095"/>
      <c r="F106" s="1095"/>
      <c r="G106" s="1095"/>
      <c r="H106" s="1094"/>
      <c r="I106" s="1094"/>
      <c r="J106" s="1095"/>
      <c r="K106" s="1095"/>
      <c r="L106" s="1095"/>
      <c r="M106" s="1095"/>
      <c r="N106" s="1095"/>
      <c r="O106" s="1094"/>
      <c r="P106" s="1094"/>
      <c r="Q106" s="1095"/>
      <c r="R106" s="1095"/>
      <c r="S106" s="1095"/>
      <c r="T106" s="1094"/>
      <c r="U106" s="1094"/>
      <c r="V106" s="206"/>
    </row>
    <row r="107" spans="2:22" ht="30" customHeight="1" thickBot="1" x14ac:dyDescent="0.3">
      <c r="B107" s="314">
        <v>97</v>
      </c>
      <c r="C107" s="1095"/>
      <c r="D107" s="1095"/>
      <c r="E107" s="1095"/>
      <c r="F107" s="1095"/>
      <c r="G107" s="1095"/>
      <c r="H107" s="1094"/>
      <c r="I107" s="1094"/>
      <c r="J107" s="1095"/>
      <c r="K107" s="1095"/>
      <c r="L107" s="1095"/>
      <c r="M107" s="1095"/>
      <c r="N107" s="1095"/>
      <c r="O107" s="1094"/>
      <c r="P107" s="1094"/>
      <c r="Q107" s="1095"/>
      <c r="R107" s="1095"/>
      <c r="S107" s="1095"/>
      <c r="T107" s="1094"/>
      <c r="U107" s="1094"/>
      <c r="V107" s="206"/>
    </row>
    <row r="108" spans="2:22" ht="30" customHeight="1" thickBot="1" x14ac:dyDescent="0.3">
      <c r="B108" s="314">
        <v>98</v>
      </c>
      <c r="C108" s="1095"/>
      <c r="D108" s="1095"/>
      <c r="E108" s="1095"/>
      <c r="F108" s="1095"/>
      <c r="G108" s="1095"/>
      <c r="H108" s="1094"/>
      <c r="I108" s="1094"/>
      <c r="J108" s="1095"/>
      <c r="K108" s="1095"/>
      <c r="L108" s="1095"/>
      <c r="M108" s="1095"/>
      <c r="N108" s="1095"/>
      <c r="O108" s="1094"/>
      <c r="P108" s="1094"/>
      <c r="Q108" s="1095"/>
      <c r="R108" s="1095"/>
      <c r="S108" s="1095"/>
      <c r="T108" s="1094"/>
      <c r="U108" s="1094"/>
      <c r="V108" s="206"/>
    </row>
    <row r="109" spans="2:22" ht="30" customHeight="1" thickBot="1" x14ac:dyDescent="0.3">
      <c r="B109" s="314">
        <v>99</v>
      </c>
      <c r="C109" s="1095"/>
      <c r="D109" s="1095"/>
      <c r="E109" s="1095"/>
      <c r="F109" s="1095"/>
      <c r="G109" s="1095"/>
      <c r="H109" s="1094"/>
      <c r="I109" s="1094"/>
      <c r="J109" s="1095"/>
      <c r="K109" s="1095"/>
      <c r="L109" s="1095"/>
      <c r="M109" s="1095"/>
      <c r="N109" s="1095"/>
      <c r="O109" s="1094"/>
      <c r="P109" s="1094"/>
      <c r="Q109" s="1095"/>
      <c r="R109" s="1095"/>
      <c r="S109" s="1095"/>
      <c r="T109" s="1094"/>
      <c r="U109" s="1094"/>
      <c r="V109" s="206"/>
    </row>
    <row r="110" spans="2:22" ht="30" customHeight="1" thickBot="1" x14ac:dyDescent="0.3">
      <c r="B110" s="314">
        <v>100</v>
      </c>
      <c r="C110" s="1095"/>
      <c r="D110" s="1095"/>
      <c r="E110" s="1095"/>
      <c r="F110" s="1095"/>
      <c r="G110" s="1095"/>
      <c r="H110" s="1094"/>
      <c r="I110" s="1094"/>
      <c r="J110" s="1095"/>
      <c r="K110" s="1095"/>
      <c r="L110" s="1095"/>
      <c r="M110" s="1095"/>
      <c r="N110" s="1095"/>
      <c r="O110" s="1094"/>
      <c r="P110" s="1094"/>
      <c r="Q110" s="1095"/>
      <c r="R110" s="1095"/>
      <c r="S110" s="1095"/>
      <c r="T110" s="1094"/>
      <c r="U110" s="1094"/>
      <c r="V110" s="206"/>
    </row>
    <row r="111" spans="2:22" ht="5.0999999999999996" customHeight="1" thickBot="1" x14ac:dyDescent="0.3">
      <c r="B111" s="315"/>
      <c r="C111" s="2"/>
      <c r="D111" s="2"/>
      <c r="E111" s="2"/>
      <c r="F111" s="2"/>
      <c r="G111" s="2"/>
      <c r="H111" s="2"/>
      <c r="I111" s="2"/>
      <c r="J111" s="2"/>
      <c r="K111" s="2"/>
      <c r="L111" s="2"/>
      <c r="M111" s="2"/>
      <c r="N111" s="2"/>
      <c r="O111" s="2"/>
      <c r="P111" s="2"/>
      <c r="Q111" s="2"/>
      <c r="R111" s="2"/>
      <c r="S111" s="2"/>
      <c r="T111" s="2"/>
      <c r="U111" s="2"/>
      <c r="V111" s="204"/>
    </row>
    <row r="112" spans="2:22" ht="12.75" customHeight="1" x14ac:dyDescent="0.25">
      <c r="B112" s="315"/>
      <c r="C112" s="1108" t="s">
        <v>2227</v>
      </c>
      <c r="D112" s="1108"/>
      <c r="E112" s="1108"/>
      <c r="F112" s="1108"/>
      <c r="G112" s="1108"/>
      <c r="H112" s="1108"/>
      <c r="I112" s="1109"/>
      <c r="J112" s="1110"/>
      <c r="K112" s="1110"/>
      <c r="L112" s="1110"/>
      <c r="M112" s="1110"/>
      <c r="N112" s="1110"/>
      <c r="O112" s="1110"/>
      <c r="P112" s="1110"/>
      <c r="Q112" s="1110"/>
      <c r="R112" s="1110"/>
      <c r="S112" s="1110"/>
      <c r="T112" s="1110"/>
      <c r="U112" s="1111"/>
      <c r="V112" s="206"/>
    </row>
    <row r="113" spans="2:22" ht="5.0999999999999996" customHeight="1" thickBot="1" x14ac:dyDescent="0.3">
      <c r="B113" s="315"/>
      <c r="C113" s="5"/>
      <c r="D113" s="5"/>
      <c r="E113" s="5"/>
      <c r="F113" s="5"/>
      <c r="G113" s="5"/>
      <c r="H113" s="5"/>
      <c r="I113" s="1112"/>
      <c r="J113" s="1113"/>
      <c r="K113" s="1113"/>
      <c r="L113" s="1113"/>
      <c r="M113" s="1113"/>
      <c r="N113" s="1113"/>
      <c r="O113" s="1113"/>
      <c r="P113" s="1113"/>
      <c r="Q113" s="1113"/>
      <c r="R113" s="1113"/>
      <c r="S113" s="1113"/>
      <c r="T113" s="1113"/>
      <c r="U113" s="1114"/>
      <c r="V113" s="206"/>
    </row>
    <row r="114" spans="2:22" ht="30" customHeight="1" thickBot="1" x14ac:dyDescent="0.3">
      <c r="B114" s="315"/>
      <c r="C114" s="1025" t="s">
        <v>2228</v>
      </c>
      <c r="D114" s="1026"/>
      <c r="E114" s="1026"/>
      <c r="F114" s="1026"/>
      <c r="G114" s="1026"/>
      <c r="H114" s="1029"/>
      <c r="I114" s="1115"/>
      <c r="J114" s="1116"/>
      <c r="K114" s="1116"/>
      <c r="L114" s="1116"/>
      <c r="M114" s="1116"/>
      <c r="N114" s="1116"/>
      <c r="O114" s="1116"/>
      <c r="P114" s="1116"/>
      <c r="Q114" s="1116"/>
      <c r="R114" s="1116"/>
      <c r="S114" s="1116"/>
      <c r="T114" s="1116"/>
      <c r="U114" s="1117"/>
      <c r="V114" s="206"/>
    </row>
    <row r="115" spans="2:22" ht="5.0999999999999996" customHeight="1" thickBot="1" x14ac:dyDescent="0.3">
      <c r="B115" s="315"/>
      <c r="C115" s="5"/>
      <c r="D115" s="5"/>
      <c r="E115" s="5"/>
      <c r="F115" s="5"/>
      <c r="G115" s="5"/>
      <c r="H115" s="5"/>
      <c r="I115" s="5"/>
      <c r="J115" s="5"/>
      <c r="K115" s="5"/>
      <c r="L115" s="5"/>
      <c r="M115" s="5"/>
      <c r="N115" s="5"/>
      <c r="O115" s="5"/>
      <c r="P115" s="5"/>
      <c r="Q115" s="5"/>
      <c r="R115" s="5"/>
      <c r="S115" s="5"/>
      <c r="T115" s="5"/>
      <c r="U115" s="5"/>
      <c r="V115" s="206"/>
    </row>
    <row r="116" spans="2:22" ht="30" customHeight="1" thickBot="1" x14ac:dyDescent="0.3">
      <c r="B116" s="315"/>
      <c r="C116" s="1025" t="s">
        <v>2229</v>
      </c>
      <c r="D116" s="1026"/>
      <c r="E116" s="1026"/>
      <c r="F116" s="1026"/>
      <c r="G116" s="1026"/>
      <c r="H116" s="1029"/>
      <c r="I116" s="1096"/>
      <c r="J116" s="1097"/>
      <c r="K116" s="1097"/>
      <c r="L116" s="1097"/>
      <c r="M116" s="1097"/>
      <c r="N116" s="1097"/>
      <c r="O116" s="1097"/>
      <c r="P116" s="1097"/>
      <c r="Q116" s="1097"/>
      <c r="R116" s="1097"/>
      <c r="S116" s="1097"/>
      <c r="T116" s="1097"/>
      <c r="U116" s="1098"/>
      <c r="V116" s="206"/>
    </row>
    <row r="117" spans="2:22" ht="5.0999999999999996" customHeight="1" thickBot="1" x14ac:dyDescent="0.3">
      <c r="B117" s="315"/>
      <c r="C117" s="3"/>
      <c r="D117" s="3"/>
      <c r="E117" s="3"/>
      <c r="F117" s="3"/>
      <c r="G117" s="3"/>
      <c r="H117" s="3"/>
      <c r="I117" s="34"/>
      <c r="J117" s="34"/>
      <c r="K117" s="34"/>
      <c r="L117" s="34"/>
      <c r="M117" s="34"/>
      <c r="N117" s="34"/>
      <c r="O117" s="34"/>
      <c r="P117" s="34"/>
      <c r="Q117" s="34"/>
      <c r="R117" s="34"/>
      <c r="S117" s="34"/>
      <c r="T117" s="34"/>
      <c r="U117" s="34"/>
      <c r="V117" s="206"/>
    </row>
    <row r="118" spans="2:22" ht="30" customHeight="1" thickBot="1" x14ac:dyDescent="0.3">
      <c r="B118" s="315"/>
      <c r="C118" s="1025" t="s">
        <v>2230</v>
      </c>
      <c r="D118" s="1026"/>
      <c r="E118" s="1026"/>
      <c r="F118" s="1026"/>
      <c r="G118" s="1026"/>
      <c r="H118" s="1029"/>
      <c r="I118" s="1096"/>
      <c r="J118" s="1097"/>
      <c r="K118" s="1097"/>
      <c r="L118" s="1097"/>
      <c r="M118" s="1097"/>
      <c r="N118" s="1097"/>
      <c r="O118" s="1097"/>
      <c r="P118" s="1097"/>
      <c r="Q118" s="1097"/>
      <c r="R118" s="1097"/>
      <c r="S118" s="1097"/>
      <c r="T118" s="1097"/>
      <c r="U118" s="1098"/>
      <c r="V118" s="206"/>
    </row>
    <row r="119" spans="2:22" ht="5.0999999999999996" customHeight="1" thickBot="1" x14ac:dyDescent="0.3">
      <c r="B119" s="315"/>
      <c r="C119" s="3"/>
      <c r="D119" s="3"/>
      <c r="E119" s="3"/>
      <c r="F119" s="3"/>
      <c r="G119" s="3"/>
      <c r="H119" s="3"/>
      <c r="I119" s="34"/>
      <c r="J119" s="34"/>
      <c r="K119" s="34"/>
      <c r="L119" s="34"/>
      <c r="M119" s="34"/>
      <c r="N119" s="34"/>
      <c r="O119" s="34"/>
      <c r="P119" s="34"/>
      <c r="Q119" s="34"/>
      <c r="R119" s="34"/>
      <c r="S119" s="34"/>
      <c r="T119" s="34"/>
      <c r="U119" s="34"/>
      <c r="V119" s="206"/>
    </row>
    <row r="120" spans="2:22" ht="30" customHeight="1" thickBot="1" x14ac:dyDescent="0.3">
      <c r="B120" s="315"/>
      <c r="C120" s="1025" t="s">
        <v>2231</v>
      </c>
      <c r="D120" s="1026"/>
      <c r="E120" s="1026"/>
      <c r="F120" s="1026"/>
      <c r="G120" s="1026"/>
      <c r="H120" s="1029"/>
      <c r="I120" s="1096"/>
      <c r="J120" s="1097"/>
      <c r="K120" s="1097"/>
      <c r="L120" s="1097"/>
      <c r="M120" s="1097"/>
      <c r="N120" s="1097"/>
      <c r="O120" s="1097"/>
      <c r="P120" s="1097"/>
      <c r="Q120" s="1097"/>
      <c r="R120" s="1097"/>
      <c r="S120" s="1097"/>
      <c r="T120" s="1097"/>
      <c r="U120" s="1098"/>
      <c r="V120" s="206"/>
    </row>
    <row r="121" spans="2:22" ht="5.0999999999999996" customHeight="1" thickBot="1" x14ac:dyDescent="0.3">
      <c r="B121" s="315"/>
      <c r="C121" s="3"/>
      <c r="D121" s="3"/>
      <c r="E121" s="3"/>
      <c r="F121" s="3"/>
      <c r="G121" s="3"/>
      <c r="H121" s="3"/>
      <c r="I121" s="34"/>
      <c r="J121" s="34"/>
      <c r="K121" s="34"/>
      <c r="L121" s="34"/>
      <c r="M121" s="34"/>
      <c r="N121" s="34"/>
      <c r="O121" s="34"/>
      <c r="P121" s="34"/>
      <c r="Q121" s="34"/>
      <c r="R121" s="34"/>
      <c r="S121" s="34"/>
      <c r="T121" s="34"/>
      <c r="U121" s="34"/>
      <c r="V121" s="206"/>
    </row>
    <row r="122" spans="2:22" ht="30" customHeight="1" thickBot="1" x14ac:dyDescent="0.3">
      <c r="B122" s="315"/>
      <c r="C122" s="1025" t="s">
        <v>2232</v>
      </c>
      <c r="D122" s="1026"/>
      <c r="E122" s="1026"/>
      <c r="F122" s="1026"/>
      <c r="G122" s="1026"/>
      <c r="H122" s="1029"/>
      <c r="I122" s="1096"/>
      <c r="J122" s="1097"/>
      <c r="K122" s="1097"/>
      <c r="L122" s="1097"/>
      <c r="M122" s="1097"/>
      <c r="N122" s="1097"/>
      <c r="O122" s="1097"/>
      <c r="P122" s="1097"/>
      <c r="Q122" s="1097"/>
      <c r="R122" s="1097"/>
      <c r="S122" s="1097"/>
      <c r="T122" s="1097"/>
      <c r="U122" s="1098"/>
      <c r="V122" s="206"/>
    </row>
    <row r="123" spans="2:22" ht="5.0999999999999996" customHeight="1" thickBot="1" x14ac:dyDescent="0.3">
      <c r="B123" s="316"/>
      <c r="C123" s="256"/>
      <c r="D123" s="256"/>
      <c r="E123" s="256"/>
      <c r="F123" s="256"/>
      <c r="G123" s="256"/>
      <c r="H123" s="256"/>
      <c r="I123" s="311"/>
      <c r="J123" s="311"/>
      <c r="K123" s="311"/>
      <c r="L123" s="311"/>
      <c r="M123" s="311"/>
      <c r="N123" s="311"/>
      <c r="O123" s="311"/>
      <c r="P123" s="311"/>
      <c r="Q123" s="311"/>
      <c r="R123" s="311"/>
      <c r="S123" s="311"/>
      <c r="T123" s="311"/>
      <c r="U123" s="311"/>
      <c r="V123" s="245"/>
    </row>
  </sheetData>
  <mergeCells count="726">
    <mergeCell ref="C120:H120"/>
    <mergeCell ref="I120:U120"/>
    <mergeCell ref="C122:H122"/>
    <mergeCell ref="I122:U122"/>
    <mergeCell ref="B6:V9"/>
    <mergeCell ref="C112:H112"/>
    <mergeCell ref="I112:U114"/>
    <mergeCell ref="C114:H114"/>
    <mergeCell ref="C116:H116"/>
    <mergeCell ref="I116:U116"/>
    <mergeCell ref="C118:H118"/>
    <mergeCell ref="I118:U118"/>
    <mergeCell ref="T109:U109"/>
    <mergeCell ref="C110:G110"/>
    <mergeCell ref="H110:I110"/>
    <mergeCell ref="J110:L110"/>
    <mergeCell ref="M110:N110"/>
    <mergeCell ref="O110:P110"/>
    <mergeCell ref="Q110:S110"/>
    <mergeCell ref="T110:U110"/>
    <mergeCell ref="C109:G109"/>
    <mergeCell ref="H109:I109"/>
    <mergeCell ref="J109:L109"/>
    <mergeCell ref="M109:N109"/>
    <mergeCell ref="O109:P109"/>
    <mergeCell ref="Q109:S109"/>
    <mergeCell ref="T107:U107"/>
    <mergeCell ref="C108:G108"/>
    <mergeCell ref="H108:I108"/>
    <mergeCell ref="J108:L108"/>
    <mergeCell ref="M108:N108"/>
    <mergeCell ref="O108:P108"/>
    <mergeCell ref="Q108:S108"/>
    <mergeCell ref="T108:U108"/>
    <mergeCell ref="C107:G107"/>
    <mergeCell ref="H107:I107"/>
    <mergeCell ref="J107:L107"/>
    <mergeCell ref="M107:N107"/>
    <mergeCell ref="O107:P107"/>
    <mergeCell ref="Q107:S107"/>
    <mergeCell ref="T105:U105"/>
    <mergeCell ref="C106:G106"/>
    <mergeCell ref="H106:I106"/>
    <mergeCell ref="J106:L106"/>
    <mergeCell ref="M106:N106"/>
    <mergeCell ref="O106:P106"/>
    <mergeCell ref="Q106:S106"/>
    <mergeCell ref="T106:U106"/>
    <mergeCell ref="C105:G105"/>
    <mergeCell ref="H105:I105"/>
    <mergeCell ref="J105:L105"/>
    <mergeCell ref="M105:N105"/>
    <mergeCell ref="O105:P105"/>
    <mergeCell ref="Q105:S105"/>
    <mergeCell ref="T103:U103"/>
    <mergeCell ref="C104:G104"/>
    <mergeCell ref="H104:I104"/>
    <mergeCell ref="J104:L104"/>
    <mergeCell ref="M104:N104"/>
    <mergeCell ref="O104:P104"/>
    <mergeCell ref="Q104:S104"/>
    <mergeCell ref="T104:U104"/>
    <mergeCell ref="C103:G103"/>
    <mergeCell ref="H103:I103"/>
    <mergeCell ref="J103:L103"/>
    <mergeCell ref="M103:N103"/>
    <mergeCell ref="O103:P103"/>
    <mergeCell ref="Q103:S103"/>
    <mergeCell ref="T101:U101"/>
    <mergeCell ref="C102:G102"/>
    <mergeCell ref="H102:I102"/>
    <mergeCell ref="J102:L102"/>
    <mergeCell ref="M102:N102"/>
    <mergeCell ref="O102:P102"/>
    <mergeCell ref="Q102:S102"/>
    <mergeCell ref="T102:U102"/>
    <mergeCell ref="C101:G101"/>
    <mergeCell ref="H101:I101"/>
    <mergeCell ref="J101:L101"/>
    <mergeCell ref="M101:N101"/>
    <mergeCell ref="O101:P101"/>
    <mergeCell ref="Q101:S101"/>
    <mergeCell ref="T99:U99"/>
    <mergeCell ref="C100:G100"/>
    <mergeCell ref="H100:I100"/>
    <mergeCell ref="J100:L100"/>
    <mergeCell ref="M100:N100"/>
    <mergeCell ref="O100:P100"/>
    <mergeCell ref="Q100:S100"/>
    <mergeCell ref="T100:U100"/>
    <mergeCell ref="C99:G99"/>
    <mergeCell ref="H99:I99"/>
    <mergeCell ref="J99:L99"/>
    <mergeCell ref="M99:N99"/>
    <mergeCell ref="O99:P99"/>
    <mergeCell ref="Q99:S99"/>
    <mergeCell ref="T97:U97"/>
    <mergeCell ref="C98:G98"/>
    <mergeCell ref="H98:I98"/>
    <mergeCell ref="J98:L98"/>
    <mergeCell ref="M98:N98"/>
    <mergeCell ref="O98:P98"/>
    <mergeCell ref="Q98:S98"/>
    <mergeCell ref="T98:U98"/>
    <mergeCell ref="C97:G97"/>
    <mergeCell ref="H97:I97"/>
    <mergeCell ref="J97:L97"/>
    <mergeCell ref="M97:N97"/>
    <mergeCell ref="O97:P97"/>
    <mergeCell ref="Q97:S97"/>
    <mergeCell ref="T95:U95"/>
    <mergeCell ref="C96:G96"/>
    <mergeCell ref="H96:I96"/>
    <mergeCell ref="J96:L96"/>
    <mergeCell ref="M96:N96"/>
    <mergeCell ref="O96:P96"/>
    <mergeCell ref="Q96:S96"/>
    <mergeCell ref="T96:U96"/>
    <mergeCell ref="C95:G95"/>
    <mergeCell ref="H95:I95"/>
    <mergeCell ref="J95:L95"/>
    <mergeCell ref="M95:N95"/>
    <mergeCell ref="O95:P95"/>
    <mergeCell ref="Q95:S95"/>
    <mergeCell ref="T93:U93"/>
    <mergeCell ref="C94:G94"/>
    <mergeCell ref="H94:I94"/>
    <mergeCell ref="J94:L94"/>
    <mergeCell ref="M94:N94"/>
    <mergeCell ref="O94:P94"/>
    <mergeCell ref="Q94:S94"/>
    <mergeCell ref="T94:U94"/>
    <mergeCell ref="C93:G93"/>
    <mergeCell ref="H93:I93"/>
    <mergeCell ref="J93:L93"/>
    <mergeCell ref="M93:N93"/>
    <mergeCell ref="O93:P93"/>
    <mergeCell ref="Q93:S93"/>
    <mergeCell ref="T91:U91"/>
    <mergeCell ref="C92:G92"/>
    <mergeCell ref="H92:I92"/>
    <mergeCell ref="J92:L92"/>
    <mergeCell ref="M92:N92"/>
    <mergeCell ref="O92:P92"/>
    <mergeCell ref="Q92:S92"/>
    <mergeCell ref="T92:U92"/>
    <mergeCell ref="C91:G91"/>
    <mergeCell ref="H91:I91"/>
    <mergeCell ref="J91:L91"/>
    <mergeCell ref="M91:N91"/>
    <mergeCell ref="O91:P91"/>
    <mergeCell ref="Q91:S91"/>
    <mergeCell ref="T89:U89"/>
    <mergeCell ref="C90:G90"/>
    <mergeCell ref="H90:I90"/>
    <mergeCell ref="J90:L90"/>
    <mergeCell ref="M90:N90"/>
    <mergeCell ref="O90:P90"/>
    <mergeCell ref="Q90:S90"/>
    <mergeCell ref="T90:U90"/>
    <mergeCell ref="C89:G89"/>
    <mergeCell ref="H89:I89"/>
    <mergeCell ref="J89:L89"/>
    <mergeCell ref="M89:N89"/>
    <mergeCell ref="O89:P89"/>
    <mergeCell ref="Q89:S89"/>
    <mergeCell ref="T87:U87"/>
    <mergeCell ref="C88:G88"/>
    <mergeCell ref="H88:I88"/>
    <mergeCell ref="J88:L88"/>
    <mergeCell ref="M88:N88"/>
    <mergeCell ref="O88:P88"/>
    <mergeCell ref="Q88:S88"/>
    <mergeCell ref="T88:U88"/>
    <mergeCell ref="C87:G87"/>
    <mergeCell ref="H87:I87"/>
    <mergeCell ref="J87:L87"/>
    <mergeCell ref="M87:N87"/>
    <mergeCell ref="O87:P87"/>
    <mergeCell ref="Q87:S87"/>
    <mergeCell ref="T85:U85"/>
    <mergeCell ref="C86:G86"/>
    <mergeCell ref="H86:I86"/>
    <mergeCell ref="J86:L86"/>
    <mergeCell ref="M86:N86"/>
    <mergeCell ref="O86:P86"/>
    <mergeCell ref="Q86:S86"/>
    <mergeCell ref="T86:U86"/>
    <mergeCell ref="C85:G85"/>
    <mergeCell ref="H85:I85"/>
    <mergeCell ref="J85:L85"/>
    <mergeCell ref="M85:N85"/>
    <mergeCell ref="O85:P85"/>
    <mergeCell ref="Q85:S85"/>
    <mergeCell ref="T83:U83"/>
    <mergeCell ref="C84:G84"/>
    <mergeCell ref="H84:I84"/>
    <mergeCell ref="J84:L84"/>
    <mergeCell ref="M84:N84"/>
    <mergeCell ref="O84:P84"/>
    <mergeCell ref="Q84:S84"/>
    <mergeCell ref="T84:U84"/>
    <mergeCell ref="C83:G83"/>
    <mergeCell ref="H83:I83"/>
    <mergeCell ref="J83:L83"/>
    <mergeCell ref="M83:N83"/>
    <mergeCell ref="O83:P83"/>
    <mergeCell ref="Q83:S83"/>
    <mergeCell ref="T81:U81"/>
    <mergeCell ref="C82:G82"/>
    <mergeCell ref="H82:I82"/>
    <mergeCell ref="J82:L82"/>
    <mergeCell ref="M82:N82"/>
    <mergeCell ref="O82:P82"/>
    <mergeCell ref="Q82:S82"/>
    <mergeCell ref="T82:U82"/>
    <mergeCell ref="C81:G81"/>
    <mergeCell ref="H81:I81"/>
    <mergeCell ref="J81:L81"/>
    <mergeCell ref="M81:N81"/>
    <mergeCell ref="O81:P81"/>
    <mergeCell ref="Q81:S81"/>
    <mergeCell ref="T79:U79"/>
    <mergeCell ref="C80:G80"/>
    <mergeCell ref="H80:I80"/>
    <mergeCell ref="J80:L80"/>
    <mergeCell ref="M80:N80"/>
    <mergeCell ref="O80:P80"/>
    <mergeCell ref="Q80:S80"/>
    <mergeCell ref="T80:U80"/>
    <mergeCell ref="C79:G79"/>
    <mergeCell ref="H79:I79"/>
    <mergeCell ref="J79:L79"/>
    <mergeCell ref="M79:N79"/>
    <mergeCell ref="O79:P79"/>
    <mergeCell ref="Q79:S79"/>
    <mergeCell ref="T77:U77"/>
    <mergeCell ref="C78:G78"/>
    <mergeCell ref="H78:I78"/>
    <mergeCell ref="J78:L78"/>
    <mergeCell ref="M78:N78"/>
    <mergeCell ref="O78:P78"/>
    <mergeCell ref="Q78:S78"/>
    <mergeCell ref="T78:U78"/>
    <mergeCell ref="C77:G77"/>
    <mergeCell ref="H77:I77"/>
    <mergeCell ref="J77:L77"/>
    <mergeCell ref="M77:N77"/>
    <mergeCell ref="O77:P77"/>
    <mergeCell ref="Q77:S77"/>
    <mergeCell ref="T75:U75"/>
    <mergeCell ref="C76:G76"/>
    <mergeCell ref="H76:I76"/>
    <mergeCell ref="J76:L76"/>
    <mergeCell ref="M76:N76"/>
    <mergeCell ref="O76:P76"/>
    <mergeCell ref="Q76:S76"/>
    <mergeCell ref="T76:U76"/>
    <mergeCell ref="C75:G75"/>
    <mergeCell ref="H75:I75"/>
    <mergeCell ref="J75:L75"/>
    <mergeCell ref="M75:N75"/>
    <mergeCell ref="O75:P75"/>
    <mergeCell ref="Q75:S75"/>
    <mergeCell ref="T73:U73"/>
    <mergeCell ref="C74:G74"/>
    <mergeCell ref="H74:I74"/>
    <mergeCell ref="J74:L74"/>
    <mergeCell ref="M74:N74"/>
    <mergeCell ref="O74:P74"/>
    <mergeCell ref="Q74:S74"/>
    <mergeCell ref="T74:U74"/>
    <mergeCell ref="C73:G73"/>
    <mergeCell ref="H73:I73"/>
    <mergeCell ref="J73:L73"/>
    <mergeCell ref="M73:N73"/>
    <mergeCell ref="O73:P73"/>
    <mergeCell ref="Q73:S73"/>
    <mergeCell ref="T71:U71"/>
    <mergeCell ref="C72:G72"/>
    <mergeCell ref="H72:I72"/>
    <mergeCell ref="J72:L72"/>
    <mergeCell ref="M72:N72"/>
    <mergeCell ref="O72:P72"/>
    <mergeCell ref="Q72:S72"/>
    <mergeCell ref="T72:U72"/>
    <mergeCell ref="C71:G71"/>
    <mergeCell ref="H71:I71"/>
    <mergeCell ref="J71:L71"/>
    <mergeCell ref="M71:N71"/>
    <mergeCell ref="O71:P71"/>
    <mergeCell ref="Q71:S71"/>
    <mergeCell ref="T69:U69"/>
    <mergeCell ref="C70:G70"/>
    <mergeCell ref="H70:I70"/>
    <mergeCell ref="J70:L70"/>
    <mergeCell ref="M70:N70"/>
    <mergeCell ref="O70:P70"/>
    <mergeCell ref="Q70:S70"/>
    <mergeCell ref="T70:U70"/>
    <mergeCell ref="C69:G69"/>
    <mergeCell ref="H69:I69"/>
    <mergeCell ref="J69:L69"/>
    <mergeCell ref="M69:N69"/>
    <mergeCell ref="O69:P69"/>
    <mergeCell ref="Q69:S69"/>
    <mergeCell ref="T67:U67"/>
    <mergeCell ref="C68:G68"/>
    <mergeCell ref="H68:I68"/>
    <mergeCell ref="J68:L68"/>
    <mergeCell ref="M68:N68"/>
    <mergeCell ref="O68:P68"/>
    <mergeCell ref="Q68:S68"/>
    <mergeCell ref="T68:U68"/>
    <mergeCell ref="C67:G67"/>
    <mergeCell ref="H67:I67"/>
    <mergeCell ref="J67:L67"/>
    <mergeCell ref="M67:N67"/>
    <mergeCell ref="O67:P67"/>
    <mergeCell ref="Q67:S67"/>
    <mergeCell ref="T65:U65"/>
    <mergeCell ref="C66:G66"/>
    <mergeCell ref="H66:I66"/>
    <mergeCell ref="J66:L66"/>
    <mergeCell ref="M66:N66"/>
    <mergeCell ref="O66:P66"/>
    <mergeCell ref="Q66:S66"/>
    <mergeCell ref="T66:U66"/>
    <mergeCell ref="C65:G65"/>
    <mergeCell ref="H65:I65"/>
    <mergeCell ref="J65:L65"/>
    <mergeCell ref="M65:N65"/>
    <mergeCell ref="O65:P65"/>
    <mergeCell ref="Q65:S65"/>
    <mergeCell ref="T63:U63"/>
    <mergeCell ref="C64:G64"/>
    <mergeCell ref="H64:I64"/>
    <mergeCell ref="J64:L64"/>
    <mergeCell ref="M64:N64"/>
    <mergeCell ref="O64:P64"/>
    <mergeCell ref="Q64:S64"/>
    <mergeCell ref="T64:U64"/>
    <mergeCell ref="C63:G63"/>
    <mergeCell ref="H63:I63"/>
    <mergeCell ref="J63:L63"/>
    <mergeCell ref="M63:N63"/>
    <mergeCell ref="O63:P63"/>
    <mergeCell ref="Q63:S63"/>
    <mergeCell ref="T61:U61"/>
    <mergeCell ref="C62:G62"/>
    <mergeCell ref="H62:I62"/>
    <mergeCell ref="J62:L62"/>
    <mergeCell ref="M62:N62"/>
    <mergeCell ref="O62:P62"/>
    <mergeCell ref="Q62:S62"/>
    <mergeCell ref="T62:U62"/>
    <mergeCell ref="C61:G61"/>
    <mergeCell ref="H61:I61"/>
    <mergeCell ref="J61:L61"/>
    <mergeCell ref="M61:N61"/>
    <mergeCell ref="O61:P61"/>
    <mergeCell ref="Q61:S61"/>
    <mergeCell ref="T59:U59"/>
    <mergeCell ref="C60:G60"/>
    <mergeCell ref="H60:I60"/>
    <mergeCell ref="J60:L60"/>
    <mergeCell ref="M60:N60"/>
    <mergeCell ref="O60:P60"/>
    <mergeCell ref="Q60:S60"/>
    <mergeCell ref="T60:U60"/>
    <mergeCell ref="C59:G59"/>
    <mergeCell ref="H59:I59"/>
    <mergeCell ref="J59:L59"/>
    <mergeCell ref="M59:N59"/>
    <mergeCell ref="O59:P59"/>
    <mergeCell ref="Q59:S59"/>
    <mergeCell ref="T57:U57"/>
    <mergeCell ref="C58:G58"/>
    <mergeCell ref="H58:I58"/>
    <mergeCell ref="J58:L58"/>
    <mergeCell ref="M58:N58"/>
    <mergeCell ref="O58:P58"/>
    <mergeCell ref="Q58:S58"/>
    <mergeCell ref="T58:U58"/>
    <mergeCell ref="C57:G57"/>
    <mergeCell ref="H57:I57"/>
    <mergeCell ref="J57:L57"/>
    <mergeCell ref="M57:N57"/>
    <mergeCell ref="O57:P57"/>
    <mergeCell ref="Q57:S57"/>
    <mergeCell ref="T55:U55"/>
    <mergeCell ref="C56:G56"/>
    <mergeCell ref="H56:I56"/>
    <mergeCell ref="J56:L56"/>
    <mergeCell ref="M56:N56"/>
    <mergeCell ref="O56:P56"/>
    <mergeCell ref="Q56:S56"/>
    <mergeCell ref="T56:U56"/>
    <mergeCell ref="C55:G55"/>
    <mergeCell ref="H55:I55"/>
    <mergeCell ref="J55:L55"/>
    <mergeCell ref="M55:N55"/>
    <mergeCell ref="O55:P55"/>
    <mergeCell ref="Q55:S55"/>
    <mergeCell ref="T53:U53"/>
    <mergeCell ref="C54:G54"/>
    <mergeCell ref="H54:I54"/>
    <mergeCell ref="J54:L54"/>
    <mergeCell ref="M54:N54"/>
    <mergeCell ref="O54:P54"/>
    <mergeCell ref="Q54:S54"/>
    <mergeCell ref="T54:U54"/>
    <mergeCell ref="C53:G53"/>
    <mergeCell ref="H53:I53"/>
    <mergeCell ref="J53:L53"/>
    <mergeCell ref="M53:N53"/>
    <mergeCell ref="O53:P53"/>
    <mergeCell ref="Q53:S53"/>
    <mergeCell ref="T51:U51"/>
    <mergeCell ref="C52:G52"/>
    <mergeCell ref="H52:I52"/>
    <mergeCell ref="J52:L52"/>
    <mergeCell ref="M52:N52"/>
    <mergeCell ref="O52:P52"/>
    <mergeCell ref="Q52:S52"/>
    <mergeCell ref="T52:U52"/>
    <mergeCell ref="C51:G51"/>
    <mergeCell ref="H51:I51"/>
    <mergeCell ref="J51:L51"/>
    <mergeCell ref="M51:N51"/>
    <mergeCell ref="O51:P51"/>
    <mergeCell ref="Q51:S51"/>
    <mergeCell ref="T49:U49"/>
    <mergeCell ref="C50:G50"/>
    <mergeCell ref="H50:I50"/>
    <mergeCell ref="J50:L50"/>
    <mergeCell ref="M50:N50"/>
    <mergeCell ref="O50:P50"/>
    <mergeCell ref="Q50:S50"/>
    <mergeCell ref="T50:U50"/>
    <mergeCell ref="C49:G49"/>
    <mergeCell ref="H49:I49"/>
    <mergeCell ref="J49:L49"/>
    <mergeCell ref="M49:N49"/>
    <mergeCell ref="O49:P49"/>
    <mergeCell ref="Q49:S49"/>
    <mergeCell ref="T47:U47"/>
    <mergeCell ref="C48:G48"/>
    <mergeCell ref="H48:I48"/>
    <mergeCell ref="J48:L48"/>
    <mergeCell ref="M48:N48"/>
    <mergeCell ref="O48:P48"/>
    <mergeCell ref="Q48:S48"/>
    <mergeCell ref="T48:U48"/>
    <mergeCell ref="C47:G47"/>
    <mergeCell ref="H47:I47"/>
    <mergeCell ref="J47:L47"/>
    <mergeCell ref="M47:N47"/>
    <mergeCell ref="O47:P47"/>
    <mergeCell ref="Q47:S47"/>
    <mergeCell ref="T45:U45"/>
    <mergeCell ref="C46:G46"/>
    <mergeCell ref="H46:I46"/>
    <mergeCell ref="J46:L46"/>
    <mergeCell ref="M46:N46"/>
    <mergeCell ref="O46:P46"/>
    <mergeCell ref="Q46:S46"/>
    <mergeCell ref="T46:U46"/>
    <mergeCell ref="C45:G45"/>
    <mergeCell ref="H45:I45"/>
    <mergeCell ref="J45:L45"/>
    <mergeCell ref="M45:N45"/>
    <mergeCell ref="O45:P45"/>
    <mergeCell ref="Q45:S45"/>
    <mergeCell ref="T43:U43"/>
    <mergeCell ref="C44:G44"/>
    <mergeCell ref="H44:I44"/>
    <mergeCell ref="J44:L44"/>
    <mergeCell ref="M44:N44"/>
    <mergeCell ref="O44:P44"/>
    <mergeCell ref="Q44:S44"/>
    <mergeCell ref="T44:U44"/>
    <mergeCell ref="C43:G43"/>
    <mergeCell ref="H43:I43"/>
    <mergeCell ref="J43:L43"/>
    <mergeCell ref="M43:N43"/>
    <mergeCell ref="O43:P43"/>
    <mergeCell ref="Q43:S43"/>
    <mergeCell ref="T41:U41"/>
    <mergeCell ref="C42:G42"/>
    <mergeCell ref="H42:I42"/>
    <mergeCell ref="J42:L42"/>
    <mergeCell ref="M42:N42"/>
    <mergeCell ref="O42:P42"/>
    <mergeCell ref="Q42:S42"/>
    <mergeCell ref="T42:U42"/>
    <mergeCell ref="C41:G41"/>
    <mergeCell ref="H41:I41"/>
    <mergeCell ref="J41:L41"/>
    <mergeCell ref="M41:N41"/>
    <mergeCell ref="O41:P41"/>
    <mergeCell ref="Q41:S41"/>
    <mergeCell ref="T39:U39"/>
    <mergeCell ref="C40:G40"/>
    <mergeCell ref="H40:I40"/>
    <mergeCell ref="J40:L40"/>
    <mergeCell ref="M40:N40"/>
    <mergeCell ref="O40:P40"/>
    <mergeCell ref="Q40:S40"/>
    <mergeCell ref="T40:U40"/>
    <mergeCell ref="C39:G39"/>
    <mergeCell ref="H39:I39"/>
    <mergeCell ref="J39:L39"/>
    <mergeCell ref="M39:N39"/>
    <mergeCell ref="O39:P39"/>
    <mergeCell ref="Q39:S39"/>
    <mergeCell ref="T37:U37"/>
    <mergeCell ref="C38:G38"/>
    <mergeCell ref="H38:I38"/>
    <mergeCell ref="J38:L38"/>
    <mergeCell ref="M38:N38"/>
    <mergeCell ref="O38:P38"/>
    <mergeCell ref="Q38:S38"/>
    <mergeCell ref="T38:U38"/>
    <mergeCell ref="C37:G37"/>
    <mergeCell ref="H37:I37"/>
    <mergeCell ref="J37:L37"/>
    <mergeCell ref="M37:N37"/>
    <mergeCell ref="O37:P37"/>
    <mergeCell ref="Q37:S37"/>
    <mergeCell ref="T35:U35"/>
    <mergeCell ref="C36:G36"/>
    <mergeCell ref="H36:I36"/>
    <mergeCell ref="J36:L36"/>
    <mergeCell ref="M36:N36"/>
    <mergeCell ref="O36:P36"/>
    <mergeCell ref="Q36:S36"/>
    <mergeCell ref="T36:U36"/>
    <mergeCell ref="C35:G35"/>
    <mergeCell ref="H35:I35"/>
    <mergeCell ref="J35:L35"/>
    <mergeCell ref="M35:N35"/>
    <mergeCell ref="O35:P35"/>
    <mergeCell ref="Q35:S35"/>
    <mergeCell ref="T33:U33"/>
    <mergeCell ref="C34:G34"/>
    <mergeCell ref="H34:I34"/>
    <mergeCell ref="J34:L34"/>
    <mergeCell ref="M34:N34"/>
    <mergeCell ref="O34:P34"/>
    <mergeCell ref="Q34:S34"/>
    <mergeCell ref="T34:U34"/>
    <mergeCell ref="C33:G33"/>
    <mergeCell ref="H33:I33"/>
    <mergeCell ref="J33:L33"/>
    <mergeCell ref="M33:N33"/>
    <mergeCell ref="O33:P33"/>
    <mergeCell ref="Q33:S33"/>
    <mergeCell ref="T31:U31"/>
    <mergeCell ref="C32:G32"/>
    <mergeCell ref="H32:I32"/>
    <mergeCell ref="J32:L32"/>
    <mergeCell ref="M32:N32"/>
    <mergeCell ref="O32:P32"/>
    <mergeCell ref="Q32:S32"/>
    <mergeCell ref="T32:U32"/>
    <mergeCell ref="C31:G31"/>
    <mergeCell ref="H31:I31"/>
    <mergeCell ref="J31:L31"/>
    <mergeCell ref="M31:N31"/>
    <mergeCell ref="O31:P31"/>
    <mergeCell ref="Q31:S31"/>
    <mergeCell ref="T29:U29"/>
    <mergeCell ref="C30:G30"/>
    <mergeCell ref="H30:I30"/>
    <mergeCell ref="J30:L30"/>
    <mergeCell ref="M30:N30"/>
    <mergeCell ref="O30:P30"/>
    <mergeCell ref="Q30:S30"/>
    <mergeCell ref="T30:U30"/>
    <mergeCell ref="C29:G29"/>
    <mergeCell ref="H29:I29"/>
    <mergeCell ref="J29:L29"/>
    <mergeCell ref="M29:N29"/>
    <mergeCell ref="O29:P29"/>
    <mergeCell ref="Q29:S29"/>
    <mergeCell ref="T27:U27"/>
    <mergeCell ref="C28:G28"/>
    <mergeCell ref="H28:I28"/>
    <mergeCell ref="J28:L28"/>
    <mergeCell ref="M28:N28"/>
    <mergeCell ref="O28:P28"/>
    <mergeCell ref="Q28:S28"/>
    <mergeCell ref="T28:U28"/>
    <mergeCell ref="C27:G27"/>
    <mergeCell ref="H27:I27"/>
    <mergeCell ref="J27:L27"/>
    <mergeCell ref="M27:N27"/>
    <mergeCell ref="O27:P27"/>
    <mergeCell ref="Q27:S27"/>
    <mergeCell ref="T25:U25"/>
    <mergeCell ref="C26:G26"/>
    <mergeCell ref="H26:I26"/>
    <mergeCell ref="J26:L26"/>
    <mergeCell ref="M26:N26"/>
    <mergeCell ref="O26:P26"/>
    <mergeCell ref="Q26:S26"/>
    <mergeCell ref="T26:U26"/>
    <mergeCell ref="C25:G25"/>
    <mergeCell ref="H25:I25"/>
    <mergeCell ref="J25:L25"/>
    <mergeCell ref="M25:N25"/>
    <mergeCell ref="O25:P25"/>
    <mergeCell ref="Q25:S25"/>
    <mergeCell ref="T23:U23"/>
    <mergeCell ref="C24:G24"/>
    <mergeCell ref="H24:I24"/>
    <mergeCell ref="J24:L24"/>
    <mergeCell ref="M24:N24"/>
    <mergeCell ref="O24:P24"/>
    <mergeCell ref="Q24:S24"/>
    <mergeCell ref="T24:U24"/>
    <mergeCell ref="C23:G23"/>
    <mergeCell ref="H23:I23"/>
    <mergeCell ref="J23:L23"/>
    <mergeCell ref="M23:N23"/>
    <mergeCell ref="O23:P23"/>
    <mergeCell ref="Q23:S23"/>
    <mergeCell ref="T21:U21"/>
    <mergeCell ref="C22:G22"/>
    <mergeCell ref="H22:I22"/>
    <mergeCell ref="J22:L22"/>
    <mergeCell ref="M22:N22"/>
    <mergeCell ref="O22:P22"/>
    <mergeCell ref="Q22:S22"/>
    <mergeCell ref="T22:U22"/>
    <mergeCell ref="C21:G21"/>
    <mergeCell ref="H21:I21"/>
    <mergeCell ref="J21:L21"/>
    <mergeCell ref="M21:N21"/>
    <mergeCell ref="O21:P21"/>
    <mergeCell ref="Q21:S21"/>
    <mergeCell ref="T19:U19"/>
    <mergeCell ref="C20:G20"/>
    <mergeCell ref="H20:I20"/>
    <mergeCell ref="J20:L20"/>
    <mergeCell ref="M20:N20"/>
    <mergeCell ref="O20:P20"/>
    <mergeCell ref="Q20:S20"/>
    <mergeCell ref="T20:U20"/>
    <mergeCell ref="C19:G19"/>
    <mergeCell ref="H19:I19"/>
    <mergeCell ref="J19:L19"/>
    <mergeCell ref="M19:N19"/>
    <mergeCell ref="O19:P19"/>
    <mergeCell ref="Q19:S19"/>
    <mergeCell ref="T17:U17"/>
    <mergeCell ref="C18:G18"/>
    <mergeCell ref="H18:I18"/>
    <mergeCell ref="J18:L18"/>
    <mergeCell ref="M18:N18"/>
    <mergeCell ref="O18:P18"/>
    <mergeCell ref="Q18:S18"/>
    <mergeCell ref="T18:U18"/>
    <mergeCell ref="C17:G17"/>
    <mergeCell ref="H17:I17"/>
    <mergeCell ref="J17:L17"/>
    <mergeCell ref="M17:N17"/>
    <mergeCell ref="O17:P17"/>
    <mergeCell ref="Q17:S17"/>
    <mergeCell ref="T15:U15"/>
    <mergeCell ref="C16:G16"/>
    <mergeCell ref="H16:I16"/>
    <mergeCell ref="J16:L16"/>
    <mergeCell ref="M16:N16"/>
    <mergeCell ref="O16:P16"/>
    <mergeCell ref="Q16:S16"/>
    <mergeCell ref="T16:U16"/>
    <mergeCell ref="C15:G15"/>
    <mergeCell ref="H15:I15"/>
    <mergeCell ref="J15:L15"/>
    <mergeCell ref="M15:N15"/>
    <mergeCell ref="O15:P15"/>
    <mergeCell ref="Q15:S15"/>
    <mergeCell ref="T13:U13"/>
    <mergeCell ref="C14:G14"/>
    <mergeCell ref="H14:I14"/>
    <mergeCell ref="J14:L14"/>
    <mergeCell ref="M14:N14"/>
    <mergeCell ref="O14:P14"/>
    <mergeCell ref="Q14:S14"/>
    <mergeCell ref="T14:U14"/>
    <mergeCell ref="C13:G13"/>
    <mergeCell ref="H13:I13"/>
    <mergeCell ref="J13:L13"/>
    <mergeCell ref="M13:N13"/>
    <mergeCell ref="O13:P13"/>
    <mergeCell ref="Q13:S13"/>
    <mergeCell ref="T11:U11"/>
    <mergeCell ref="C12:G12"/>
    <mergeCell ref="H12:I12"/>
    <mergeCell ref="J12:L12"/>
    <mergeCell ref="M12:N12"/>
    <mergeCell ref="O12:P12"/>
    <mergeCell ref="Q12:S12"/>
    <mergeCell ref="T12:U12"/>
    <mergeCell ref="C11:G11"/>
    <mergeCell ref="H11:I11"/>
    <mergeCell ref="J11:L11"/>
    <mergeCell ref="M11:N11"/>
    <mergeCell ref="O11:P11"/>
    <mergeCell ref="Q11:S11"/>
    <mergeCell ref="C10:G10"/>
    <mergeCell ref="H10:I10"/>
    <mergeCell ref="J10:L10"/>
    <mergeCell ref="M10:N10"/>
    <mergeCell ref="O10:P10"/>
    <mergeCell ref="Q10:S10"/>
    <mergeCell ref="T10:U10"/>
    <mergeCell ref="G4:R4"/>
    <mergeCell ref="G2:R2"/>
    <mergeCell ref="G3:R3"/>
    <mergeCell ref="B2:F3"/>
    <mergeCell ref="B4:F4"/>
    <mergeCell ref="S2:V3"/>
    <mergeCell ref="S4:V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2"/>
  <sheetViews>
    <sheetView workbookViewId="0">
      <selection activeCell="AA9" sqref="AA9"/>
    </sheetView>
  </sheetViews>
  <sheetFormatPr baseColWidth="10" defaultColWidth="11.42578125" defaultRowHeight="15" x14ac:dyDescent="0.25"/>
  <cols>
    <col min="11" max="13" width="15.42578125" customWidth="1"/>
    <col min="20" max="20" width="19" customWidth="1"/>
    <col min="21" max="21" width="14.5703125" customWidth="1"/>
    <col min="22" max="22" width="14.42578125" customWidth="1"/>
    <col min="25" max="26" width="22" customWidth="1"/>
    <col min="27" max="27" width="17.5703125" customWidth="1"/>
    <col min="28" max="28" width="19.5703125" customWidth="1"/>
    <col min="96" max="96" width="25.5703125" customWidth="1"/>
    <col min="115" max="115" width="20.42578125" customWidth="1"/>
  </cols>
  <sheetData>
    <row r="1" spans="1:171" x14ac:dyDescent="0.25">
      <c r="A1" t="s">
        <v>2183</v>
      </c>
      <c r="B1" t="s">
        <v>2184</v>
      </c>
      <c r="C1" t="s">
        <v>2185</v>
      </c>
      <c r="D1" t="s">
        <v>2186</v>
      </c>
      <c r="E1" t="s">
        <v>1432</v>
      </c>
      <c r="F1" t="s">
        <v>2191</v>
      </c>
      <c r="G1" t="s">
        <v>2192</v>
      </c>
      <c r="H1" t="s">
        <v>2193</v>
      </c>
      <c r="I1" t="s">
        <v>1431</v>
      </c>
      <c r="J1" t="s">
        <v>2194</v>
      </c>
      <c r="K1" t="s">
        <v>0</v>
      </c>
      <c r="L1" t="s">
        <v>2196</v>
      </c>
      <c r="M1" t="s">
        <v>2197</v>
      </c>
      <c r="N1" t="s">
        <v>2195</v>
      </c>
      <c r="O1" t="s">
        <v>2198</v>
      </c>
      <c r="P1" t="s">
        <v>2200</v>
      </c>
      <c r="Q1" t="s">
        <v>2201</v>
      </c>
      <c r="R1" t="s">
        <v>2202</v>
      </c>
      <c r="S1" t="s">
        <v>2203</v>
      </c>
      <c r="T1" t="s">
        <v>2204</v>
      </c>
      <c r="U1" t="s">
        <v>2205</v>
      </c>
      <c r="V1" t="s">
        <v>1276</v>
      </c>
      <c r="W1" t="s">
        <v>1277</v>
      </c>
      <c r="X1" t="s">
        <v>1279</v>
      </c>
      <c r="Y1" t="s">
        <v>1298</v>
      </c>
      <c r="AA1" t="str">
        <f>+'2.1. Inscripción'!D10</f>
        <v>Tipo de empresa</v>
      </c>
      <c r="AB1" t="str">
        <f>+'2.1. Inscripción'!D12</f>
        <v>Tamaño de la empresa</v>
      </c>
      <c r="AC1" t="str">
        <f>+'2.1. Inscripción'!D14</f>
        <v>¿Grupo étnico?</v>
      </c>
      <c r="AD1" t="str">
        <f>+'2.1. Inscripción'!H14</f>
        <v>Tipo de comunidad</v>
      </c>
      <c r="AE1" t="str">
        <f>+'2.1. Inscripción'!D16</f>
        <v>No. Empleados</v>
      </c>
      <c r="AF1" t="str">
        <f>+'2.1. Inscripción'!I16</f>
        <v>Hombres</v>
      </c>
      <c r="AG1" t="str">
        <f>+'2.1. Inscripción'!N16</f>
        <v>Mujeres</v>
      </c>
      <c r="AH1" t="str">
        <f>+'2.3. Caracterización'!I68</f>
        <v>Indígenas</v>
      </c>
      <c r="AI1" t="str">
        <f>+'2.3. Caracterización'!K68</f>
        <v>Comunidades negras</v>
      </c>
      <c r="AJ1" t="str">
        <f>+'2.3. Caracterización'!M68</f>
        <v>Campesinos</v>
      </c>
      <c r="AK1" t="str">
        <f>+'2.3. Caracterización'!O68</f>
        <v>RROM</v>
      </c>
      <c r="AL1" t="str">
        <f>+'2.3. Caracterización'!Q68</f>
        <v>Entre 18 - 30</v>
      </c>
      <c r="AM1" t="str">
        <f>+'2.3. Caracterización'!S68</f>
        <v>Entre 31 - 50</v>
      </c>
      <c r="AN1" t="str">
        <f>+'2.3. Caracterización'!U68</f>
        <v>Mayores de 50</v>
      </c>
      <c r="AO1" t="str">
        <f>+'2.3. Caracterización'!E75</f>
        <v>Adultos mayores</v>
      </c>
      <c r="AP1" t="str">
        <f>+'2.3. Caracterización'!G75</f>
        <v>Madres cabeza de familia</v>
      </c>
      <c r="AQ1" t="str">
        <f>+'2.3. Caracterización'!I75</f>
        <v>Reincorpora-dos</v>
      </c>
      <c r="AR1" t="str">
        <f>+'2.3. Caracterización'!K75</f>
        <v>Víctimas</v>
      </c>
      <c r="AS1" t="str">
        <f>+'2.3. Caracterización'!M75</f>
        <v>Discapacita- dos</v>
      </c>
      <c r="AT1" t="str">
        <f>+'2.3. Caracterización'!O75</f>
        <v>Ninguno</v>
      </c>
      <c r="AU1" t="str">
        <f>+'2.3. Caracterización'!Q75</f>
        <v>Primaria</v>
      </c>
      <c r="AV1" t="str">
        <f>+'2.3. Caracterización'!S75</f>
        <v>Secundaria</v>
      </c>
      <c r="AW1" t="str">
        <f>+'2.3. Caracterización'!U75</f>
        <v>Profesional</v>
      </c>
      <c r="AX1" t="str">
        <f>+'2.3. Caracterización'!E83</f>
        <v>No remunerado / familiar</v>
      </c>
      <c r="AY1" t="str">
        <f>+'2.3. Caracterización'!G83</f>
        <v>Personal permanente (término indefinido)</v>
      </c>
      <c r="AZ1" t="str">
        <f>+'2.3. Caracterización'!I83</f>
        <v>Personal contratado directamente</v>
      </c>
      <c r="BA1" t="str">
        <f>+'2.3. Caracterización'!K83</f>
        <v>Personal suministrado por agencias</v>
      </c>
      <c r="BB1" t="str">
        <f>+'2.3. Caracterización'!M83</f>
        <v>Personal aprendiz o estudiantes con convenio</v>
      </c>
      <c r="BC1" t="str">
        <f>+'2.3. Caracterización'!O83</f>
        <v>Personal temporal (jornales / obra o labor)</v>
      </c>
      <c r="BD1" t="str">
        <f>+'2.3. Caracterización'!Q83</f>
        <v>Contrato verbal</v>
      </c>
      <c r="BE1" t="str">
        <f>+'2.3. Caracterización'!S83</f>
        <v>Contrato escrito</v>
      </c>
      <c r="BF1" t="str">
        <f>+'2.3. Caracterización'!U83</f>
        <v>Promedio salarios mensuales</v>
      </c>
      <c r="BG1" t="str">
        <f>+'2.3. Caracterización'!U83</f>
        <v>Promedio salarios mensuales</v>
      </c>
      <c r="BH1" t="str">
        <f>+'2.1. Inscripción'!D18</f>
        <v>No. Asociados</v>
      </c>
      <c r="BI1" t="str">
        <f>+'2.1. Inscripción'!I18</f>
        <v>Hombres</v>
      </c>
      <c r="BJ1" t="str">
        <f>+'2.1. Inscripción'!N18</f>
        <v>Mujeres</v>
      </c>
      <c r="BK1" t="str">
        <f>+'2.3. Caracterización'!I68</f>
        <v>Indígenas</v>
      </c>
      <c r="BL1" t="str">
        <f>+'2.3. Caracterización'!K68</f>
        <v>Comunidades negras</v>
      </c>
      <c r="BM1" t="str">
        <f>+'2.3. Caracterización'!M68</f>
        <v>Campesinos</v>
      </c>
      <c r="BN1" t="str">
        <f>+'2.3. Caracterización'!O68</f>
        <v>RROM</v>
      </c>
      <c r="BO1" t="str">
        <f>+'2.3. Caracterización'!Q68</f>
        <v>Entre 18 - 30</v>
      </c>
      <c r="BP1" t="str">
        <f>+'2.3. Caracterización'!S68</f>
        <v>Entre 31 - 50</v>
      </c>
      <c r="BQ1" t="str">
        <f>+'2.3. Caracterización'!U68</f>
        <v>Mayores de 50</v>
      </c>
      <c r="BR1" t="str">
        <f>+'2.3. Caracterización'!E75</f>
        <v>Adultos mayores</v>
      </c>
      <c r="BS1" t="str">
        <f>+'2.3. Caracterización'!G75</f>
        <v>Madres cabeza de familia</v>
      </c>
      <c r="BT1" t="str">
        <f>+'2.3. Caracterización'!I75</f>
        <v>Reincorpora-dos</v>
      </c>
      <c r="BU1" t="str">
        <f>+'2.3. Caracterización'!K75</f>
        <v>Víctimas</v>
      </c>
      <c r="BV1" t="str">
        <f>+'2.3. Caracterización'!M75</f>
        <v>Discapacita- dos</v>
      </c>
      <c r="BW1" t="str">
        <f>+'2.3. Caracterización'!O75</f>
        <v>Ninguno</v>
      </c>
      <c r="BX1" t="str">
        <f>+'2.3. Caracterización'!Q75</f>
        <v>Primaria</v>
      </c>
      <c r="BY1" t="str">
        <f>+'2.3. Caracterización'!S75</f>
        <v>Secundaria</v>
      </c>
      <c r="BZ1" t="str">
        <f>+'2.3. Caracterización'!U75</f>
        <v>Profesional</v>
      </c>
      <c r="CA1" t="str">
        <f>+'2.1. Inscripción'!D20</f>
        <v>Cámara de comercio</v>
      </c>
      <c r="CB1" t="str">
        <f>+'2.1. Inscripción'!D22</f>
        <v>Registro Único Tributario RUT</v>
      </c>
      <c r="CC1" t="str">
        <f>+'2.1. Inscripción'!D24</f>
        <v>Página Web</v>
      </c>
      <c r="CD1" t="str">
        <f>+'2.1. Inscripción'!K24</f>
        <v>Facebook</v>
      </c>
      <c r="CE1" t="str">
        <f>+'2.1. Inscripción'!O24</f>
        <v>Twitter</v>
      </c>
      <c r="CF1" t="str">
        <f>+'2.1. Inscripción'!S24</f>
        <v>Instagram</v>
      </c>
      <c r="CG1" t="str">
        <f>+'2.1. Inscripción'!R27</f>
        <v>No. de identificación</v>
      </c>
      <c r="CH1" t="str">
        <f>+'2.1. Inscripción'!R29</f>
        <v>Teléfono de contacto</v>
      </c>
      <c r="CI1" t="s">
        <v>2199</v>
      </c>
      <c r="CJ1" t="str">
        <f>+'2.1. Inscripción'!D68</f>
        <v>¿Se utiliza algún recurso natural renovable como materia prima?</v>
      </c>
      <c r="CK1" t="str">
        <f>+'2.1. Inscripción'!D74</f>
        <v>Ventas del año anterior</v>
      </c>
      <c r="CL1" t="str">
        <f>+'2.2. Requisitos mínimos'!C14</f>
        <v>1.3. Actividad a verificar</v>
      </c>
      <c r="CM1" t="str">
        <f>+'2.2. Requisitos mínimos'!C16</f>
        <v>1.4. Municipio</v>
      </c>
      <c r="CN1" t="str">
        <f>+'2.2. Requisitos mínimos'!C28</f>
        <v>2.1. ¿En qué etapa empresarial se encuentra?</v>
      </c>
      <c r="CO1" t="str">
        <f>+'2.2. Requisitos mínimos'!C42</f>
        <v>3.2. ¿La empresa cuenta con resolución vigente de facturación expedida por la DIAN?</v>
      </c>
      <c r="CP1" t="s">
        <v>2118</v>
      </c>
      <c r="CQ1" t="str">
        <f>+'2.2. Requisitos mínimos'!C58</f>
        <v>c. El recurso natural renovable utilizado como insumo, ¿requiere de permiso, autorización o licencia ambiental para su aprovechamiento?</v>
      </c>
      <c r="CR1" t="str">
        <f>+'2.2. Requisitos mínimos'!C60</f>
        <v>d. ¿Cuenta con permiso, autorización o licencia ambiental para el aprovechamiento del recurso natural renovable utilizado como insumo?</v>
      </c>
      <c r="CS1" t="str">
        <f>+'2.2. Requisitos mínimos'!C64</f>
        <v>a. ¿El lugar en el que se adelanta la actividad se encuentra catalogado como un área protegida?</v>
      </c>
      <c r="CT1" t="str">
        <f>+'2.2. Requisitos mínimos'!L64</f>
        <v/>
      </c>
      <c r="CU1" t="str">
        <f>+'2.3. Caracterización'!AD10</f>
        <v>Utilidad bruta</v>
      </c>
      <c r="CV1" t="str">
        <f>+'2.3. Caracterización'!O33</f>
        <v>Índice de crecimiento de ventas (ICV)</v>
      </c>
      <c r="CW1" s="159" t="str">
        <f>+'2.3. Caracterización'!O37</f>
        <v>Razón corriente</v>
      </c>
      <c r="CX1" t="str">
        <f>+'2.3. Caracterización'!R37</f>
        <v>Rentabilidad operacional sobre activos (ROA)</v>
      </c>
      <c r="CY1" t="str">
        <f>+'2.3. Caracterización'!C41</f>
        <v>Acceso al sistema financiero (crédito)</v>
      </c>
      <c r="CZ1" t="str">
        <f>+'2.3. Caracterización'!N41</f>
        <v>Diversificación de bienes y servicios</v>
      </c>
      <c r="DA1" t="str">
        <f>+'2.3. Caracterización'!C43</f>
        <v>Reducción de costos</v>
      </c>
      <c r="DB1" t="str">
        <f>+'2.3. Caracterización'!N43</f>
        <v>Utilidad Bruta</v>
      </c>
      <c r="DC1" t="str">
        <f>+'2.3. Caracterización'!C49</f>
        <v>Acceso a mercados</v>
      </c>
      <c r="DD1" t="str">
        <f>+'2.3. Caracterización'!N49</f>
        <v>Volumen de comercialización del producto principal</v>
      </c>
      <c r="DE1" t="str">
        <f>+'2.3. Caracterización'!C109</f>
        <v>3.1. ¿Se destinan utilidades para mantenimiento o recuperación de ecosistemas?</v>
      </c>
      <c r="DF1" t="str">
        <f>+'2.3. Caracterización'!C91</f>
        <v>¿Cuantas familias se benefician de la actividad del negocio, bien sea por generación de ingresos o por incentivos recibidos?</v>
      </c>
      <c r="DH1" t="str">
        <f>+'2.3. Caracterización'!P113</f>
        <v>Unidad</v>
      </c>
      <c r="DI1" t="str">
        <f>+'2.3. Caracterización'!T113</f>
        <v>Cantidad</v>
      </c>
      <c r="DJ1" t="str">
        <f>+'2.4. Verificación'!C14</f>
        <v>Etapa Empresarial</v>
      </c>
      <c r="DK1" t="str">
        <f>+'2.4. Verificación'!D37</f>
        <v>¿Cuenta con estrategias de mercadeo definidas?</v>
      </c>
      <c r="DL1" t="str">
        <f>+'2.4. Verificación'!D39</f>
        <v>¿Ha realizado estudios de mercado sobre sus competidores?</v>
      </c>
      <c r="DM1" t="str">
        <f>+'2.4. Verificación'!D50</f>
        <v>¿Cuenta con estrategias de enfoque diferencial para la contratación de empleados?</v>
      </c>
      <c r="DN1" t="str">
        <f>+'2.4. Verificación'!D52</f>
        <v>¿Cuenta con Sistema de Seguridad y Salud en el trabajo?</v>
      </c>
      <c r="DO1" t="str">
        <f>+'2.4. Verificación'!D54</f>
        <v>¿Cuenta con estrategias para fomentar el desarrollo de los empleados?</v>
      </c>
      <c r="DP1" t="str">
        <f>+'2.4. Verificación'!D61</f>
        <v>¿Cuenta con procedimientos para medir la satisfacción de los consumidores?</v>
      </c>
      <c r="DQ1" t="str">
        <f>+'2.4. Verificación'!D63</f>
        <v>¿Cuenta con herramientas para recibir y atender peticiones, quejas, reclamos y sugerencias de los consumidores?</v>
      </c>
      <c r="DR1" t="str">
        <f>+'2.4. Verificación'!D66</f>
        <v>¿Genera procedimientos de enfoque diferencial para la adquisición de insumos?</v>
      </c>
      <c r="DS1" t="str">
        <f>+'2.4. Verificación'!D73</f>
        <v>¿Promueve la generación de empleo local?</v>
      </c>
      <c r="DT1" t="str">
        <f>+'2.4. Verificación'!D75</f>
        <v>¿Conoce y respeta las áreas y actividades de importancia social, cultural, biológica, ambiental y religiosa para la comunidad?</v>
      </c>
      <c r="DU1" t="str">
        <f>+'2.4. Verificación'!D77</f>
        <v>¿Realiza actividades o programas de apoyo a fundaciones u organizaciones de inversión social y desarrollo comunitario?</v>
      </c>
      <c r="DV1" t="str">
        <f>+'2.4. Verificación'!D79</f>
        <v>¿Adelanta procesos de generación de cultura y educación ambiental?</v>
      </c>
      <c r="DW1" t="str">
        <f>+'2.4. Verificación'!D90</f>
        <v>De las siguientes, ¿Qué buenas prácticas ambientales se implementan en el Negocio Verde?</v>
      </c>
      <c r="DZ1" t="str">
        <f>+'2.4. Verificación'!D101</f>
        <v>¿Cuenta con plan de compras a proveedores verdes?</v>
      </c>
      <c r="EA1" t="str">
        <f>+'2.4. Verificación'!D103</f>
        <v>¿Se verifica el origen legal de los productos utilizados en el proceso productivo?</v>
      </c>
      <c r="EB1" t="str">
        <f>+'2.4. Verificación'!D105</f>
        <v>¿Qué gestiones se realizan para optimizar los empaques y embalajes del producto?</v>
      </c>
      <c r="EE1" t="str">
        <f>+'2.4. Verificación'!D116</f>
        <v>¿El producto o servicio cuenta con ficha técnica?</v>
      </c>
      <c r="EF1" t="str">
        <f>+'2.4. Verificación'!D118</f>
        <v>¿Se cuenta con procesos de identificación y medición de productos o servicios defectuosos o devueltos?</v>
      </c>
      <c r="EG1" t="str">
        <f>+'2.4. Verificación'!D127</f>
        <v>¿Se utilizan insumos artificiales externos en el proceso de producción del bien o servicio?</v>
      </c>
      <c r="EH1" t="str">
        <f>+'2.4. Verificación'!D136</f>
        <v>¿Se utilizan materiales recuperados, reciclados o reutilizados en el proceso de producción?</v>
      </c>
      <c r="EI1" t="str">
        <f>+'2.4. Verificación'!D138</f>
        <v>¿Se cuenta con un plan de gestión de residuos sólidos?</v>
      </c>
      <c r="EJ1" t="str">
        <f>+'2.4. Verificación'!C140</f>
        <v>Cantidad mensual de residuos generados</v>
      </c>
      <c r="EK1" t="str">
        <f>+'2.4. Verificación'!H140</f>
        <v>Kilogramos mensuales reciclados</v>
      </c>
      <c r="EL1" t="str">
        <f>+'2.4. Verificación'!M140</f>
        <v>Kilogramos mensuales reincorporados</v>
      </c>
      <c r="EM1" t="str">
        <f>+'2.4. Verificación'!R140</f>
        <v>Tipo de residuos reciclados o reincorporados</v>
      </c>
      <c r="EN1" t="str">
        <f>+'2.4. Verificación'!D150</f>
        <v>¿Se utilizan fuentes de energía alternativas en el proceso de producción?</v>
      </c>
      <c r="EO1" t="e">
        <f>+'2.4. Verificación'!N150</f>
        <v>#N/A</v>
      </c>
      <c r="EP1" t="str">
        <f>+'2.4. Verificación'!D153</f>
        <v>¿Se cuenta con un programa de ahorro y uso eficiente de agua?</v>
      </c>
      <c r="EQ1" t="e">
        <f>+'2.4. Verificación'!N153</f>
        <v>#N/A</v>
      </c>
      <c r="ER1" t="str">
        <f>+'2.4. Verificación'!D156</f>
        <v>¿Los procesos de captación de agua se realizan acorde con la normatividad ambiental vigente?</v>
      </c>
      <c r="ES1" t="str">
        <f>+'2.4. Verificación'!D158</f>
        <v>¿Los vertimientos de agua se realizan acorde con la normatividad ambiental vigente?</v>
      </c>
      <c r="ET1" t="str">
        <f>+'2.4. Verificación'!D169</f>
        <v>¿El bien o servicio cuenta con una marca propia?</v>
      </c>
      <c r="EU1" t="str">
        <f>+'2.4. Verificación'!D171</f>
        <v>¿Se promocionan los impactos ambientales positivos del bien o servicio?</v>
      </c>
      <c r="EV1" t="str">
        <f>+'2.4. Verificación'!D180</f>
        <v>¿Los productos cuenta con certificaciones expedidas por empresas certificadoras?</v>
      </c>
      <c r="EW1" t="str">
        <f>+'2.4. Verificación'!D182</f>
        <v>¿Ha participado en ferias especializadas para promocionar los bienes o servicios?</v>
      </c>
      <c r="EX1" t="str">
        <f>+'2.4. Verificación'!D185</f>
        <v>¿Ha recibido premios o reconocimientos por su impacto ambiental positivo?</v>
      </c>
      <c r="EY1" t="str">
        <f>+'2.4. Verificación'!C197</f>
        <v>Viabilidad económica del Negocio</v>
      </c>
      <c r="EZ1" t="str">
        <f>+'2.4. Verificación'!C201</f>
        <v>Responsabilidad social al interior de la empresa</v>
      </c>
      <c r="FA1" t="str">
        <f>+'2.4. Verificación'!C203</f>
        <v>Responsabilidad social en la cadena de valor de la empresa</v>
      </c>
      <c r="FB1" t="str">
        <f>+'2.4. Verificación'!C205</f>
        <v>Responsabilidad social al exterior de la empresa</v>
      </c>
      <c r="FC1" t="str">
        <f>+'2.4. Verificación'!C209</f>
        <v>Impacto ambiental positivo</v>
      </c>
      <c r="FD1" t="str">
        <f>+'2.4. Verificación'!C211</f>
        <v>Enfoque de ciclo de vida</v>
      </c>
      <c r="FE1" t="str">
        <f>+'2.4. Verificación'!C213</f>
        <v>Vida útil</v>
      </c>
      <c r="FF1" t="str">
        <f>+'2.4. Verificación'!C215</f>
        <v>Sustitución de sustancias o materiales peligrosos</v>
      </c>
      <c r="FG1" s="159" t="str">
        <f>+'2.4. Verificación'!C217</f>
        <v>Reciclabilidad de los materiales o uso de materiales reciclados</v>
      </c>
      <c r="FH1" t="str">
        <f>+'2.4. Verificación'!C219</f>
        <v>Uso eficiente y sostenible de recursos para la producción del bien o servicio</v>
      </c>
      <c r="FI1" t="str">
        <f>+'2.4. Verificación'!J197</f>
        <v>Comunicación de atributos sociales o ambientales asociados al bien o servicio</v>
      </c>
      <c r="FJ1" t="str">
        <f>+'2.4. Verificación'!J199</f>
        <v>Esquemas, programas o reconocimientos ambientales o sociales implementados o recibidos</v>
      </c>
      <c r="FK1" t="str">
        <f>+'2.4. Verificación'!C192</f>
        <v>Nivel 1</v>
      </c>
      <c r="FL1" t="str">
        <f>+'2.4. Verificación'!J192</f>
        <v>Nivel 2</v>
      </c>
      <c r="FM1" t="str">
        <f>+'2.4. Verificación'!Q192</f>
        <v>Total</v>
      </c>
      <c r="FN1" t="str">
        <f>+'2.4. Verificación'!Q195</f>
        <v>Tipo de Negocio Verde</v>
      </c>
      <c r="FO1" t="str">
        <f>+'2.4. Verificación'!Q197</f>
        <v xml:space="preserve">NOTA: </v>
      </c>
    </row>
    <row r="2" spans="1:171" x14ac:dyDescent="0.25">
      <c r="D2">
        <f>+'2.1. Inscripción'!O3</f>
        <v>0</v>
      </c>
      <c r="E2" t="e">
        <f>+VLOOKUP($D$2,Listas!$CY$2:$CZ$41,2)</f>
        <v>#N/A</v>
      </c>
      <c r="F2" t="e">
        <f>+VLOOKUP($G$2,Listas!M2:$N$1139,2)</f>
        <v>#N/A</v>
      </c>
      <c r="G2">
        <f>+'2.2. Requisitos mínimos'!H16</f>
        <v>0</v>
      </c>
      <c r="H2">
        <f>+'2.1. Inscripción'!O3</f>
        <v>0</v>
      </c>
      <c r="I2" t="e">
        <f>+VLOOKUP($G$2,Listas!$M$2:$P$1139,4)</f>
        <v>#N/A</v>
      </c>
      <c r="J2">
        <f>+'2.1. Inscripción'!G8</f>
        <v>0</v>
      </c>
      <c r="K2">
        <f>+'2.1. Inscripción'!U10</f>
        <v>0</v>
      </c>
      <c r="L2" t="e">
        <f>+'2.2. Requisitos mínimos'!J20</f>
        <v>#N/A</v>
      </c>
      <c r="M2" t="e">
        <f>+'2.2. Requisitos mínimos'!R20</f>
        <v>#N/A</v>
      </c>
      <c r="N2">
        <f>+'2.2. Requisitos mínimos'!J22</f>
        <v>0</v>
      </c>
      <c r="O2">
        <f>+'2.1. Inscripción'!I64</f>
        <v>0</v>
      </c>
      <c r="P2">
        <f>+'2.1. Inscripción'!O39</f>
        <v>0</v>
      </c>
      <c r="Q2">
        <f>+'2.1. Inscripción'!G33</f>
        <v>0</v>
      </c>
      <c r="R2">
        <f>+'2.1. Inscripción'!G27</f>
        <v>0</v>
      </c>
      <c r="S2">
        <f>+'2.1. Inscripción'!T33</f>
        <v>0</v>
      </c>
      <c r="T2">
        <f>+'2.1. Inscripción'!G29</f>
        <v>0</v>
      </c>
      <c r="U2">
        <f>+'2.4. Verificación'!I31</f>
        <v>0</v>
      </c>
      <c r="V2">
        <f>+'2.4. Verificación'!I35</f>
        <v>0</v>
      </c>
      <c r="W2">
        <f>+'2.3. Caracterización'!G51</f>
        <v>0</v>
      </c>
      <c r="X2" s="159" t="e">
        <f>+'2.3. Caracterización'!C35</f>
        <v>#DIV/0!</v>
      </c>
      <c r="Y2" t="str">
        <f>+'2.4. Verificación'!I33</f>
        <v>Bajo</v>
      </c>
      <c r="AA2">
        <f>+'2.1. Inscripción'!G10</f>
        <v>0</v>
      </c>
      <c r="AB2">
        <f>+'2.1. Inscripción'!G12</f>
        <v>0</v>
      </c>
      <c r="AC2">
        <f>+'2.1. Inscripción'!F14</f>
        <v>0</v>
      </c>
      <c r="AD2">
        <f>+'2.1. Inscripción'!K14</f>
        <v>0</v>
      </c>
      <c r="AE2" s="158">
        <f>+'2.1. Inscripción'!F16</f>
        <v>0</v>
      </c>
      <c r="AF2" s="158">
        <f>+'2.1. Inscripción'!K16</f>
        <v>0</v>
      </c>
      <c r="AG2" s="158">
        <f>+'2.1. Inscripción'!P16</f>
        <v>0</v>
      </c>
      <c r="AH2">
        <f>+'2.3. Caracterización'!I70</f>
        <v>0</v>
      </c>
      <c r="AI2">
        <f>+'2.3. Caracterización'!K70</f>
        <v>0</v>
      </c>
      <c r="AJ2">
        <f>+'2.3. Caracterización'!M70</f>
        <v>0</v>
      </c>
      <c r="AK2">
        <f>+'2.3. Caracterización'!O70</f>
        <v>0</v>
      </c>
      <c r="AL2">
        <f>+'2.3. Caracterización'!Q70</f>
        <v>0</v>
      </c>
      <c r="AM2">
        <f>+'2.3. Caracterización'!S70</f>
        <v>0</v>
      </c>
      <c r="AN2">
        <f>+'2.3. Caracterización'!U70</f>
        <v>0</v>
      </c>
      <c r="AO2">
        <f>+'2.3. Caracterización'!E77</f>
        <v>0</v>
      </c>
      <c r="AP2">
        <f>+'2.3. Caracterización'!G77</f>
        <v>0</v>
      </c>
      <c r="AQ2">
        <f>+'2.3. Caracterización'!I77</f>
        <v>0</v>
      </c>
      <c r="AR2">
        <f>+'2.3. Caracterización'!K77</f>
        <v>0</v>
      </c>
      <c r="AS2">
        <f>+'2.3. Caracterización'!M77</f>
        <v>0</v>
      </c>
      <c r="AT2">
        <f>+'2.3. Caracterización'!O77</f>
        <v>0</v>
      </c>
      <c r="AU2">
        <f>+'2.3. Caracterización'!Q77</f>
        <v>0</v>
      </c>
      <c r="AV2">
        <f>+'2.3. Caracterización'!S77</f>
        <v>0</v>
      </c>
      <c r="AW2">
        <f>+'2.3. Caracterización'!U77</f>
        <v>0</v>
      </c>
      <c r="AX2">
        <f>+'2.3. Caracterización'!E89</f>
        <v>0</v>
      </c>
      <c r="AY2">
        <f>+'2.3. Caracterización'!G89</f>
        <v>0</v>
      </c>
      <c r="AZ2">
        <f>+'2.3. Caracterización'!I89</f>
        <v>0</v>
      </c>
      <c r="BA2">
        <f>+'2.3. Caracterización'!K89</f>
        <v>0</v>
      </c>
      <c r="BB2">
        <f>+'2.3. Caracterización'!M89</f>
        <v>0</v>
      </c>
      <c r="BC2">
        <f>+'2.3. Caracterización'!O89</f>
        <v>0</v>
      </c>
      <c r="BD2">
        <f>+'2.3. Caracterización'!Q89</f>
        <v>0</v>
      </c>
      <c r="BE2">
        <f>+'2.3. Caracterización'!S89</f>
        <v>0</v>
      </c>
      <c r="BF2">
        <f>+'2.3. Caracterización'!U85</f>
        <v>0</v>
      </c>
      <c r="BG2">
        <f>+'2.3. Caracterización'!U87</f>
        <v>0</v>
      </c>
      <c r="BH2" s="158">
        <f>+'2.1. Inscripción'!F18</f>
        <v>0</v>
      </c>
      <c r="BI2" s="158">
        <f>+'2.1. Inscripción'!K18</f>
        <v>0</v>
      </c>
      <c r="BJ2" s="158">
        <f>+'2.1. Inscripción'!P18</f>
        <v>0</v>
      </c>
      <c r="BK2">
        <f>+'2.3. Caracterización'!I72</f>
        <v>0</v>
      </c>
      <c r="BL2">
        <f>+'2.3. Caracterización'!K72</f>
        <v>0</v>
      </c>
      <c r="BM2">
        <f>+'2.3. Caracterización'!M72</f>
        <v>0</v>
      </c>
      <c r="BN2">
        <f>+'2.3. Caracterización'!O72</f>
        <v>0</v>
      </c>
      <c r="BO2">
        <f>+'2.3. Caracterización'!Q72</f>
        <v>0</v>
      </c>
      <c r="BP2">
        <f>+'2.3. Caracterización'!S72</f>
        <v>0</v>
      </c>
      <c r="BQ2">
        <f>+'2.3. Caracterización'!U72</f>
        <v>0</v>
      </c>
      <c r="BR2">
        <f>+'2.3. Caracterización'!E79</f>
        <v>0</v>
      </c>
      <c r="BS2">
        <f>+'2.3. Caracterización'!G79</f>
        <v>0</v>
      </c>
      <c r="BT2">
        <f>+'2.3. Caracterización'!I79</f>
        <v>0</v>
      </c>
      <c r="BU2">
        <f>+'2.3. Caracterización'!K79</f>
        <v>0</v>
      </c>
      <c r="BV2">
        <f>+'2.3. Caracterización'!M79</f>
        <v>0</v>
      </c>
      <c r="BW2">
        <f>+'2.3. Caracterización'!O79</f>
        <v>0</v>
      </c>
      <c r="BX2">
        <f>+'2.3. Caracterización'!Q79</f>
        <v>0</v>
      </c>
      <c r="BY2">
        <f>+'2.3. Caracterización'!S79</f>
        <v>0</v>
      </c>
      <c r="BZ2" t="e">
        <f>+'2.3. Caracterización'!#REF!</f>
        <v>#REF!</v>
      </c>
      <c r="CA2">
        <f>+'2.1. Inscripción'!F20</f>
        <v>0</v>
      </c>
      <c r="CB2">
        <f>+'2.1. Inscripción'!F22</f>
        <v>0</v>
      </c>
      <c r="CC2">
        <f>+'2.1. Inscripción'!F24</f>
        <v>0</v>
      </c>
      <c r="CD2">
        <f>+'2.1. Inscripción'!K25</f>
        <v>0</v>
      </c>
      <c r="CE2">
        <f>+'2.1. Inscripción'!O25</f>
        <v>0</v>
      </c>
      <c r="CF2">
        <f>+'2.1. Inscripción'!S25</f>
        <v>0</v>
      </c>
      <c r="CG2">
        <f>+'2.1. Inscripción'!T27</f>
        <v>0</v>
      </c>
      <c r="CH2">
        <f>+'2.1. Inscripción'!T29</f>
        <v>0</v>
      </c>
      <c r="CI2">
        <f>+'2.1. Inscripción'!O39</f>
        <v>0</v>
      </c>
      <c r="CJ2">
        <f>+'2.1. Inscripción'!H68</f>
        <v>0</v>
      </c>
      <c r="CK2">
        <f>+'2.1. Inscripción'!G74</f>
        <v>0</v>
      </c>
      <c r="CL2">
        <f>+'2.2. Requisitos mínimos'!H14</f>
        <v>0</v>
      </c>
      <c r="CM2">
        <f>+'2.2. Requisitos mínimos'!H16</f>
        <v>0</v>
      </c>
      <c r="CN2" t="str">
        <f>+'2.2. Requisitos mínimos'!H28</f>
        <v>Información incompleta en formato 2.1 Inscripción</v>
      </c>
      <c r="CO2">
        <f>+'2.2. Requisitos mínimos'!H42</f>
        <v>0</v>
      </c>
      <c r="CP2">
        <f>+'2.2. Requisitos mínimos'!I44</f>
        <v>0</v>
      </c>
      <c r="CQ2">
        <f>+'2.2. Requisitos mínimos'!H58</f>
        <v>0</v>
      </c>
      <c r="CR2">
        <f>+'2.2. Requisitos mínimos'!H60</f>
        <v>0</v>
      </c>
      <c r="CS2">
        <f>+'2.2. Requisitos mínimos'!H64</f>
        <v>0</v>
      </c>
      <c r="CT2">
        <f>+'2.2. Requisitos mínimos'!O64</f>
        <v>0</v>
      </c>
      <c r="CU2">
        <f>+'2.3. Caracterización'!AD27</f>
        <v>0</v>
      </c>
      <c r="CV2" s="159" t="e">
        <f>+'2.3. Caracterización'!O35</f>
        <v>#DIV/0!</v>
      </c>
      <c r="CW2" s="159" t="e">
        <f>+'2.3. Caracterización'!O39</f>
        <v>#DIV/0!</v>
      </c>
      <c r="CX2" t="e">
        <f>+'2.3. Caracterización'!R39</f>
        <v>#DIV/0!</v>
      </c>
      <c r="CY2">
        <f>+'2.3. Caracterización'!G41</f>
        <v>0</v>
      </c>
      <c r="CZ2" s="160" t="e">
        <f>+'2.3. Caracterización'!Q41</f>
        <v>#DIV/0!</v>
      </c>
      <c r="DA2" s="159" t="e">
        <f>+'2.3. Caracterización'!G43</f>
        <v>#DIV/0!</v>
      </c>
      <c r="DB2" t="str">
        <f>+'2.3. Caracterización'!Q43</f>
        <v>Medio</v>
      </c>
      <c r="DC2">
        <f>+'2.3. Caracterización'!G49</f>
        <v>0</v>
      </c>
      <c r="DD2" s="159" t="e">
        <f>+'2.3. Caracterización'!R49</f>
        <v>#DIV/0!</v>
      </c>
      <c r="DE2">
        <f>+'2.3. Caracterización'!I109</f>
        <v>0</v>
      </c>
      <c r="DF2">
        <f>+'2.3. Caracterización'!S91</f>
        <v>0</v>
      </c>
      <c r="DG2" t="e">
        <f>+'2.3. Caracterización'!J115</f>
        <v>#N/A</v>
      </c>
      <c r="DH2">
        <f>+'2.3. Caracterización'!P115</f>
        <v>0</v>
      </c>
      <c r="DI2">
        <f>+'2.3. Caracterización'!T115</f>
        <v>0</v>
      </c>
      <c r="DJ2" t="e">
        <f>+'2.4. Verificación'!K14</f>
        <v>#DIV/0!</v>
      </c>
      <c r="DK2">
        <f>+'2.4. Verificación'!I37</f>
        <v>0</v>
      </c>
      <c r="DL2">
        <f>+'2.4. Verificación'!I39</f>
        <v>0</v>
      </c>
      <c r="DM2">
        <f>+'2.4. Verificación'!I50</f>
        <v>0</v>
      </c>
      <c r="DN2">
        <f>+'2.4. Verificación'!I52</f>
        <v>0</v>
      </c>
      <c r="DO2" t="e">
        <f>+'2.4. Verificación'!I54</f>
        <v>#DIV/0!</v>
      </c>
      <c r="DP2">
        <f>+'2.4. Verificación'!I61</f>
        <v>0</v>
      </c>
      <c r="DQ2" s="161">
        <f>+'2.4. Verificación'!I63</f>
        <v>0</v>
      </c>
      <c r="DR2">
        <f>+'2.4. Verificación'!I66</f>
        <v>0</v>
      </c>
      <c r="DS2">
        <f>+'2.4. Verificación'!I73</f>
        <v>0</v>
      </c>
      <c r="DT2">
        <f>+'2.4. Verificación'!I75</f>
        <v>0</v>
      </c>
      <c r="DU2">
        <f>+'2.4. Verificación'!I77</f>
        <v>0</v>
      </c>
      <c r="DV2">
        <f>+'2.4. Verificación'!I79</f>
        <v>0</v>
      </c>
      <c r="DW2">
        <f>+'2.4. Verificación'!I90</f>
        <v>0</v>
      </c>
      <c r="DX2" t="e">
        <f>+'2.4. Verificación'!D92</f>
        <v>#N/A</v>
      </c>
      <c r="DY2">
        <f>+'2.4. Verificación'!I92</f>
        <v>0</v>
      </c>
      <c r="DZ2">
        <f>+'2.4. Verificación'!I101</f>
        <v>0</v>
      </c>
      <c r="EA2">
        <f>+'2.4. Verificación'!I103</f>
        <v>0</v>
      </c>
      <c r="EB2">
        <f>+'2.4. Verificación'!I105</f>
        <v>0</v>
      </c>
      <c r="EC2" t="e">
        <f>+'2.4. Verificación'!D107</f>
        <v>#N/A</v>
      </c>
      <c r="ED2">
        <f>+'2.4. Verificación'!I107</f>
        <v>0</v>
      </c>
      <c r="EE2">
        <f>+'2.4. Verificación'!I116</f>
        <v>0</v>
      </c>
      <c r="EF2">
        <f>+'2.4. Verificación'!I118</f>
        <v>0</v>
      </c>
      <c r="EG2">
        <f>+'2.4. Verificación'!I127</f>
        <v>0</v>
      </c>
      <c r="EH2">
        <f>+'2.4. Verificación'!I136</f>
        <v>0</v>
      </c>
      <c r="EI2">
        <f>+'2.4. Verificación'!I138</f>
        <v>0</v>
      </c>
      <c r="EJ2">
        <f>+'2.4. Verificación'!C141</f>
        <v>0</v>
      </c>
      <c r="EK2">
        <f>+'2.4. Verificación'!H141</f>
        <v>0</v>
      </c>
      <c r="EL2">
        <f>+'2.4. Verificación'!M141</f>
        <v>0</v>
      </c>
      <c r="EM2">
        <f>+'2.4. Verificación'!R141</f>
        <v>0</v>
      </c>
      <c r="EN2">
        <f>+'2.4. Verificación'!I150</f>
        <v>0</v>
      </c>
      <c r="EO2">
        <f>+'2.4. Verificación'!N151</f>
        <v>0</v>
      </c>
      <c r="EP2">
        <f>+'2.4. Verificación'!I153</f>
        <v>0</v>
      </c>
      <c r="EQ2">
        <f>+'2.4. Verificación'!N154</f>
        <v>0</v>
      </c>
      <c r="ER2">
        <f>+'2.4. Verificación'!I156</f>
        <v>0</v>
      </c>
      <c r="ES2">
        <f>+'2.4. Verificación'!I158</f>
        <v>0</v>
      </c>
      <c r="ET2">
        <f>+'2.4. Verificación'!I169</f>
        <v>0</v>
      </c>
      <c r="EU2">
        <f>+'2.4. Verificación'!I171</f>
        <v>0</v>
      </c>
      <c r="EV2">
        <f>+'2.4. Verificación'!I180</f>
        <v>0</v>
      </c>
      <c r="EW2">
        <f>+'2.4. Verificación'!I182</f>
        <v>0</v>
      </c>
      <c r="EX2">
        <f>+'2.4. Verificación'!I185</f>
        <v>0</v>
      </c>
      <c r="EY2" s="159" t="e">
        <f>+'2.4. Verificación'!G197</f>
        <v>#DIV/0!</v>
      </c>
      <c r="EZ2" s="159" t="e">
        <f>+'2.4. Verificación'!G201</f>
        <v>#N/A</v>
      </c>
      <c r="FA2" s="159" t="e">
        <f>+'2.4. Verificación'!G203</f>
        <v>#N/A</v>
      </c>
      <c r="FB2" s="159" t="e">
        <f>+'2.4. Verificación'!G205</f>
        <v>#N/A</v>
      </c>
      <c r="FC2" s="159" t="e">
        <f ca="1">+'2.4. Verificación'!G209</f>
        <v>#REF!</v>
      </c>
      <c r="FD2" s="159" t="e">
        <f>+'2.4. Verificación'!G211</f>
        <v>#N/A</v>
      </c>
      <c r="FE2" s="159" t="e">
        <f>+'2.4. Verificación'!G213</f>
        <v>#N/A</v>
      </c>
      <c r="FF2" s="159" t="e">
        <f>+'2.4. Verificación'!G215</f>
        <v>#N/A</v>
      </c>
      <c r="FG2" s="159" t="e">
        <f>+'2.4. Verificación'!G217</f>
        <v>#N/A</v>
      </c>
      <c r="FH2" s="159" t="e">
        <f>+'2.4. Verificación'!G219</f>
        <v>#N/A</v>
      </c>
      <c r="FI2" s="159" t="e">
        <f>+'2.4. Verificación'!N197</f>
        <v>#N/A</v>
      </c>
      <c r="FJ2" s="159" t="e">
        <f>+'2.4. Verificación'!N199</f>
        <v>#N/A</v>
      </c>
      <c r="FK2" s="159" t="e">
        <f ca="1">+'2.4. Verificación'!G192</f>
        <v>#DIV/0!</v>
      </c>
      <c r="FL2" s="159" t="e">
        <f>+'2.4. Verificación'!N192</f>
        <v>#N/A</v>
      </c>
      <c r="FM2" s="159" t="e">
        <f ca="1">+'2.4. Verificación'!U192</f>
        <v>#DIV/0!</v>
      </c>
      <c r="FN2" s="162" t="e">
        <f ca="1">+'2.4. Verificación'!U195</f>
        <v>#DIV/0!</v>
      </c>
      <c r="FO2" s="162" t="e">
        <f ca="1">+'2.4. Verificación'!R197</f>
        <v>#VALUE!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131</vt:i4>
      </vt:variant>
    </vt:vector>
  </HeadingPairs>
  <TitlesOfParts>
    <vt:vector size="140" baseType="lpstr">
      <vt:lpstr>2.1. Inscripción</vt:lpstr>
      <vt:lpstr>2.2. Requisitos mínimos</vt:lpstr>
      <vt:lpstr>2.3. Caracterización</vt:lpstr>
      <vt:lpstr>2.4. Verificación</vt:lpstr>
      <vt:lpstr>2.5. Plan Mejora</vt:lpstr>
      <vt:lpstr>Listas</vt:lpstr>
      <vt:lpstr>Listas2</vt:lpstr>
      <vt:lpstr>Anexo 1 Listado de asociados</vt:lpstr>
      <vt:lpstr>Base de datos</vt:lpstr>
      <vt:lpstr>acceso</vt:lpstr>
      <vt:lpstr>actividad</vt:lpstr>
      <vt:lpstr>agua</vt:lpstr>
      <vt:lpstr>año</vt:lpstr>
      <vt:lpstr>años</vt:lpstr>
      <vt:lpstr>área</vt:lpstr>
      <vt:lpstr>'2.1. Inscripción'!Área_de_impresión</vt:lpstr>
      <vt:lpstr>'2.3. Caracterización'!Área_de_impresión</vt:lpstr>
      <vt:lpstr>AUTORIDAD</vt:lpstr>
      <vt:lpstr>bien</vt:lpstr>
      <vt:lpstr>canal</vt:lpstr>
      <vt:lpstr>canales</vt:lpstr>
      <vt:lpstr>canvas</vt:lpstr>
      <vt:lpstr>certificación</vt:lpstr>
      <vt:lpstr>certificaciones</vt:lpstr>
      <vt:lpstr>CIAP1.1.1</vt:lpstr>
      <vt:lpstr>CIAP1.1.2</vt:lpstr>
      <vt:lpstr>CIAP1.2.1</vt:lpstr>
      <vt:lpstr>CIAP1.2.2</vt:lpstr>
      <vt:lpstr>CIAP1.3.1</vt:lpstr>
      <vt:lpstr>CIAP1.3.2</vt:lpstr>
      <vt:lpstr>CIAP1.3.3</vt:lpstr>
      <vt:lpstr>CIAP1.3.4</vt:lpstr>
      <vt:lpstr>CIAP1.3.5</vt:lpstr>
      <vt:lpstr>CIAP1.4.1</vt:lpstr>
      <vt:lpstr>CIAP2.1.1</vt:lpstr>
      <vt:lpstr>CIAP2.1.2</vt:lpstr>
      <vt:lpstr>CIAP2.2.1</vt:lpstr>
      <vt:lpstr>CIAP2.2.2</vt:lpstr>
      <vt:lpstr>CIAP2.2.3</vt:lpstr>
      <vt:lpstr>CIAP2.2.4</vt:lpstr>
      <vt:lpstr>CIAP2.2.5</vt:lpstr>
      <vt:lpstr>CIAP2.2.6</vt:lpstr>
      <vt:lpstr>CIAP2.3.1</vt:lpstr>
      <vt:lpstr>CIAP2.4.1</vt:lpstr>
      <vt:lpstr>CIAP2.5.1</vt:lpstr>
      <vt:lpstr>CIAP3.1.1</vt:lpstr>
      <vt:lpstr>CIAP3.2.1</vt:lpstr>
      <vt:lpstr>CICLO</vt:lpstr>
      <vt:lpstr>clasificación</vt:lpstr>
      <vt:lpstr>competidore</vt:lpstr>
      <vt:lpstr>competidores</vt:lpstr>
      <vt:lpstr>compras</vt:lpstr>
      <vt:lpstr>comprasx</vt:lpstr>
      <vt:lpstr>comunidad</vt:lpstr>
      <vt:lpstr>concesión</vt:lpstr>
      <vt:lpstr>conoce</vt:lpstr>
      <vt:lpstr>contabilidad</vt:lpstr>
      <vt:lpstr>contratación</vt:lpstr>
      <vt:lpstr>día</vt:lpstr>
      <vt:lpstr>documento</vt:lpstr>
      <vt:lpstr>educ</vt:lpstr>
      <vt:lpstr>empaques</vt:lpstr>
      <vt:lpstr>empleo</vt:lpstr>
      <vt:lpstr>empresa</vt:lpstr>
      <vt:lpstr>energía</vt:lpstr>
      <vt:lpstr>estrategias_mercadeo</vt:lpstr>
      <vt:lpstr>etapa</vt:lpstr>
      <vt:lpstr>ferias</vt:lpstr>
      <vt:lpstr>ficha</vt:lpstr>
      <vt:lpstr>forma</vt:lpstr>
      <vt:lpstr>forma_pago</vt:lpstr>
      <vt:lpstr>formalización</vt:lpstr>
      <vt:lpstr>genero</vt:lpstr>
      <vt:lpstr>insumo</vt:lpstr>
      <vt:lpstr>insumos</vt:lpstr>
      <vt:lpstr>jurídica</vt:lpstr>
      <vt:lpstr>marca</vt:lpstr>
      <vt:lpstr>marco</vt:lpstr>
      <vt:lpstr>mecanismo</vt:lpstr>
      <vt:lpstr>mecanismo_comercial</vt:lpstr>
      <vt:lpstr>mecanismos</vt:lpstr>
      <vt:lpstr>medición</vt:lpstr>
      <vt:lpstr>medio</vt:lpstr>
      <vt:lpstr>mercado</vt:lpstr>
      <vt:lpstr>mes</vt:lpstr>
      <vt:lpstr>municipio</vt:lpstr>
      <vt:lpstr>NA</vt:lpstr>
      <vt:lpstr>No</vt:lpstr>
      <vt:lpstr>origen</vt:lpstr>
      <vt:lpstr>pagos</vt:lpstr>
      <vt:lpstr>permiso</vt:lpstr>
      <vt:lpstr>permisos</vt:lpstr>
      <vt:lpstr>Perro</vt:lpstr>
      <vt:lpstr>persona</vt:lpstr>
      <vt:lpstr>PGIRS</vt:lpstr>
      <vt:lpstr>PQR</vt:lpstr>
      <vt:lpstr>pregunta</vt:lpstr>
      <vt:lpstr>preguntados</vt:lpstr>
      <vt:lpstr>premios</vt:lpstr>
      <vt:lpstr>producto</vt:lpstr>
      <vt:lpstr>promoción</vt:lpstr>
      <vt:lpstr>Punt1.1.1</vt:lpstr>
      <vt:lpstr>Punt1.1.2</vt:lpstr>
      <vt:lpstr>Punt1.1.3</vt:lpstr>
      <vt:lpstr>Punt1.2.1</vt:lpstr>
      <vt:lpstr>Punt1.2.2</vt:lpstr>
      <vt:lpstr>Punt1.3.1</vt:lpstr>
      <vt:lpstr>Punt1.3.2</vt:lpstr>
      <vt:lpstr>Punt1.3.3</vt:lpstr>
      <vt:lpstr>Punt1.3.4</vt:lpstr>
      <vt:lpstr>Punt1.3.5</vt:lpstr>
      <vt:lpstr>Punt1.4.1</vt:lpstr>
      <vt:lpstr>Punt2.1.1</vt:lpstr>
      <vt:lpstr>Punt2.1.2</vt:lpstr>
      <vt:lpstr>Punt2.2.1</vt:lpstr>
      <vt:lpstr>Punt2.2.2</vt:lpstr>
      <vt:lpstr>Punt2.2.3</vt:lpstr>
      <vt:lpstr>Punt2.2.4</vt:lpstr>
      <vt:lpstr>Punt2.2.5</vt:lpstr>
      <vt:lpstr>Punt2.2.6</vt:lpstr>
      <vt:lpstr>Punt2.3.1</vt:lpstr>
      <vt:lpstr>Punt2.4.1</vt:lpstr>
      <vt:lpstr>Punt2.5.1</vt:lpstr>
      <vt:lpstr>Punt3.1.1</vt:lpstr>
      <vt:lpstr>Punt3.2.1</vt:lpstr>
      <vt:lpstr>regimen</vt:lpstr>
      <vt:lpstr>residuos</vt:lpstr>
      <vt:lpstr>respo</vt:lpstr>
      <vt:lpstr>salario</vt:lpstr>
      <vt:lpstr>satisfacción</vt:lpstr>
      <vt:lpstr>SSST</vt:lpstr>
      <vt:lpstr>subsectores</vt:lpstr>
      <vt:lpstr>tamaño</vt:lpstr>
      <vt:lpstr>tenencia</vt:lpstr>
      <vt:lpstr>tipo_Doc</vt:lpstr>
      <vt:lpstr>tipo_empresa</vt:lpstr>
      <vt:lpstr>unidad</vt:lpstr>
      <vt:lpstr>unidades</vt:lpstr>
      <vt:lpstr>vertimientos</vt:lpstr>
      <vt:lpstr>visión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Cesar Leonardo Guevara Rodriguez</cp:lastModifiedBy>
  <cp:lastPrinted>2019-08-05T19:25:59Z</cp:lastPrinted>
  <dcterms:created xsi:type="dcterms:W3CDTF">2019-05-09T15:54:36Z</dcterms:created>
  <dcterms:modified xsi:type="dcterms:W3CDTF">2022-11-24T14:13:15Z</dcterms:modified>
</cp:coreProperties>
</file>